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carr\Music\"/>
    </mc:Choice>
  </mc:AlternateContent>
  <xr:revisionPtr revIDLastSave="0" documentId="13_ncr:1_{06F9C147-1D01-42F1-AFF6-BDB3C85169C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abinet List" sheetId="3" r:id="rId1"/>
    <sheet name="ERP Full List" sheetId="1" r:id="rId2"/>
    <sheet name="Infrastructure List" sheetId="4" r:id="rId3"/>
    <sheet name="Codes" sheetId="2" r:id="rId4"/>
  </sheets>
  <definedNames>
    <definedName name="_xlnm._FilterDatabase" localSheetId="0" hidden="1">'Cabinet List'!$A$1:$J$71</definedName>
    <definedName name="_xlnm._FilterDatabase" localSheetId="2" hidden="1">'Infrastructure List'!$A$1:$P$1</definedName>
    <definedName name="_xlnm.Print_Titles" localSheetId="0">'Cabinet List'!$1:$1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3" l="1"/>
  <c r="F29" i="3" l="1"/>
  <c r="D68" i="3" l="1"/>
  <c r="C50" i="3" l="1"/>
  <c r="D50" i="3"/>
  <c r="E50" i="3"/>
  <c r="F50" i="3"/>
  <c r="G50" i="3"/>
  <c r="H50" i="3"/>
  <c r="I50" i="3"/>
  <c r="J50" i="3"/>
  <c r="A50" i="3"/>
  <c r="C49" i="3"/>
  <c r="D49" i="3"/>
  <c r="E49" i="3"/>
  <c r="F49" i="3"/>
  <c r="G49" i="3"/>
  <c r="H49" i="3"/>
  <c r="I49" i="3"/>
  <c r="J49" i="3"/>
  <c r="A49" i="3"/>
  <c r="C40" i="3"/>
  <c r="D40" i="3"/>
  <c r="E40" i="3"/>
  <c r="F40" i="3"/>
  <c r="G40" i="3"/>
  <c r="H40" i="3"/>
  <c r="I40" i="3"/>
  <c r="J40" i="3"/>
  <c r="A40" i="3"/>
  <c r="C41" i="3"/>
  <c r="D41" i="3"/>
  <c r="E41" i="3"/>
  <c r="F41" i="3"/>
  <c r="G41" i="3"/>
  <c r="H41" i="3"/>
  <c r="I41" i="3"/>
  <c r="J41" i="3"/>
  <c r="A41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6" i="3"/>
  <c r="C20" i="3"/>
  <c r="D20" i="3"/>
  <c r="E20" i="3"/>
  <c r="F20" i="3"/>
  <c r="G20" i="3"/>
  <c r="H20" i="3"/>
  <c r="I20" i="3"/>
  <c r="J20" i="3"/>
  <c r="A20" i="3"/>
  <c r="C6" i="3"/>
  <c r="D6" i="3"/>
  <c r="E6" i="3"/>
  <c r="F6" i="3"/>
  <c r="G6" i="3"/>
  <c r="H6" i="3"/>
  <c r="I6" i="3"/>
  <c r="J6" i="3"/>
  <c r="A6" i="3"/>
  <c r="C17" i="3"/>
  <c r="D17" i="3"/>
  <c r="E17" i="3"/>
  <c r="F17" i="3"/>
  <c r="G17" i="3"/>
  <c r="H17" i="3"/>
  <c r="I17" i="3"/>
  <c r="J17" i="3"/>
  <c r="A17" i="3"/>
  <c r="C53" i="3"/>
  <c r="D53" i="3"/>
  <c r="E53" i="3"/>
  <c r="F53" i="3"/>
  <c r="G53" i="3"/>
  <c r="H53" i="3"/>
  <c r="I53" i="3"/>
  <c r="J53" i="3"/>
  <c r="A53" i="3"/>
  <c r="C52" i="3"/>
  <c r="D52" i="3"/>
  <c r="E52" i="3"/>
  <c r="F52" i="3"/>
  <c r="G52" i="3"/>
  <c r="H52" i="3"/>
  <c r="I52" i="3"/>
  <c r="J52" i="3"/>
  <c r="A52" i="3"/>
  <c r="A51" i="3"/>
  <c r="I3" i="3"/>
  <c r="I4" i="3"/>
  <c r="I5" i="3"/>
  <c r="I7" i="3"/>
  <c r="I8" i="3"/>
  <c r="I9" i="3"/>
  <c r="I10" i="3"/>
  <c r="I11" i="3"/>
  <c r="I12" i="3"/>
  <c r="I13" i="3"/>
  <c r="I14" i="3"/>
  <c r="I15" i="3"/>
  <c r="I16" i="3"/>
  <c r="I18" i="3"/>
  <c r="I19" i="3"/>
  <c r="I21" i="3"/>
  <c r="I22" i="3"/>
  <c r="I23" i="3"/>
  <c r="I24" i="3"/>
  <c r="I25" i="3"/>
  <c r="I26" i="3"/>
  <c r="I27" i="3"/>
  <c r="I28" i="3"/>
  <c r="I29" i="3"/>
  <c r="I30" i="3"/>
  <c r="I32" i="3"/>
  <c r="I31" i="3"/>
  <c r="I33" i="3"/>
  <c r="I34" i="3"/>
  <c r="I35" i="3"/>
  <c r="I36" i="3"/>
  <c r="I37" i="3"/>
  <c r="I38" i="3"/>
  <c r="I39" i="3"/>
  <c r="I42" i="3"/>
  <c r="I43" i="3"/>
  <c r="I44" i="3"/>
  <c r="I51" i="3"/>
  <c r="I45" i="3"/>
  <c r="I46" i="3"/>
  <c r="I47" i="3"/>
  <c r="I48" i="3"/>
  <c r="I54" i="3"/>
  <c r="I2" i="3"/>
  <c r="C51" i="3"/>
  <c r="D51" i="3"/>
  <c r="E51" i="3"/>
  <c r="F51" i="3"/>
  <c r="G51" i="3"/>
  <c r="H51" i="3"/>
  <c r="J51" i="3"/>
  <c r="D35" i="3"/>
  <c r="E35" i="3"/>
  <c r="F35" i="3"/>
  <c r="G35" i="3"/>
  <c r="H35" i="3"/>
  <c r="J35" i="3"/>
  <c r="C35" i="3"/>
  <c r="A35" i="3"/>
  <c r="C34" i="3"/>
  <c r="D34" i="3"/>
  <c r="E34" i="3"/>
  <c r="F34" i="3"/>
  <c r="G34" i="3"/>
  <c r="H34" i="3"/>
  <c r="J34" i="3"/>
  <c r="A34" i="3"/>
  <c r="D5" i="3" l="1"/>
  <c r="C21" i="3" l="1"/>
  <c r="D21" i="3"/>
  <c r="E21" i="3"/>
  <c r="F21" i="3"/>
  <c r="G21" i="3"/>
  <c r="H21" i="3"/>
  <c r="J21" i="3"/>
  <c r="A21" i="3"/>
  <c r="C54" i="3"/>
  <c r="D54" i="3"/>
  <c r="E54" i="3"/>
  <c r="F54" i="3"/>
  <c r="G54" i="3"/>
  <c r="H54" i="3"/>
  <c r="J54" i="3"/>
  <c r="A54" i="3"/>
  <c r="C28" i="3"/>
  <c r="D28" i="3"/>
  <c r="E28" i="3"/>
  <c r="F28" i="3"/>
  <c r="G28" i="3"/>
  <c r="H28" i="3"/>
  <c r="J28" i="3"/>
  <c r="A28" i="3"/>
  <c r="C29" i="3"/>
  <c r="G29" i="3"/>
  <c r="H29" i="3"/>
  <c r="J29" i="3"/>
  <c r="A29" i="3"/>
  <c r="C16" i="3"/>
  <c r="D16" i="3"/>
  <c r="E16" i="3"/>
  <c r="G16" i="3"/>
  <c r="H16" i="3"/>
  <c r="A16" i="3"/>
  <c r="C63" i="3"/>
  <c r="D63" i="3"/>
  <c r="E63" i="3"/>
  <c r="G63" i="3"/>
  <c r="H63" i="3"/>
  <c r="J63" i="3"/>
  <c r="A63" i="3"/>
  <c r="C65" i="3"/>
  <c r="D56" i="3"/>
  <c r="E57" i="3"/>
  <c r="G57" i="3"/>
  <c r="H57" i="3"/>
  <c r="E59" i="3"/>
  <c r="F59" i="3"/>
  <c r="G59" i="3"/>
  <c r="H59" i="3"/>
  <c r="E58" i="3"/>
  <c r="F58" i="3"/>
  <c r="G58" i="3"/>
  <c r="H58" i="3"/>
  <c r="J58" i="3"/>
  <c r="E65" i="3"/>
  <c r="F65" i="3"/>
  <c r="G65" i="3"/>
  <c r="H65" i="3"/>
  <c r="E68" i="3"/>
  <c r="G68" i="3"/>
  <c r="H68" i="3"/>
  <c r="J68" i="3"/>
  <c r="E66" i="3"/>
  <c r="G66" i="3"/>
  <c r="H66" i="3"/>
  <c r="J66" i="3"/>
  <c r="E69" i="3"/>
  <c r="F69" i="3"/>
  <c r="G69" i="3"/>
  <c r="H69" i="3"/>
  <c r="J69" i="3"/>
  <c r="E60" i="3"/>
  <c r="F60" i="3"/>
  <c r="G60" i="3"/>
  <c r="H60" i="3"/>
  <c r="E62" i="3"/>
  <c r="G62" i="3"/>
  <c r="H62" i="3"/>
  <c r="J62" i="3"/>
  <c r="E64" i="3"/>
  <c r="G64" i="3"/>
  <c r="H64" i="3"/>
  <c r="J64" i="3"/>
  <c r="E67" i="3"/>
  <c r="G67" i="3"/>
  <c r="H67" i="3"/>
  <c r="J67" i="3"/>
  <c r="E61" i="3"/>
  <c r="F61" i="3"/>
  <c r="G61" i="3"/>
  <c r="H61" i="3"/>
  <c r="J61" i="3"/>
  <c r="E71" i="3"/>
  <c r="G71" i="3"/>
  <c r="H71" i="3"/>
  <c r="E70" i="3"/>
  <c r="F70" i="3"/>
  <c r="G70" i="3"/>
  <c r="H70" i="3"/>
  <c r="J70" i="3"/>
  <c r="D57" i="3"/>
  <c r="D59" i="3"/>
  <c r="D58" i="3"/>
  <c r="D65" i="3"/>
  <c r="D69" i="3"/>
  <c r="D60" i="3"/>
  <c r="D62" i="3"/>
  <c r="D64" i="3"/>
  <c r="D67" i="3"/>
  <c r="D61" i="3"/>
  <c r="D71" i="3"/>
  <c r="D70" i="3"/>
  <c r="C57" i="3"/>
  <c r="C59" i="3"/>
  <c r="C58" i="3"/>
  <c r="C66" i="3"/>
  <c r="C69" i="3"/>
  <c r="C60" i="3"/>
  <c r="C62" i="3"/>
  <c r="C64" i="3"/>
  <c r="C67" i="3"/>
  <c r="C61" i="3"/>
  <c r="C71" i="3"/>
  <c r="C70" i="3"/>
  <c r="H56" i="3"/>
  <c r="G56" i="3"/>
  <c r="E56" i="3"/>
  <c r="C56" i="3"/>
  <c r="C48" i="3"/>
  <c r="A57" i="3"/>
  <c r="A59" i="3"/>
  <c r="A58" i="3"/>
  <c r="A65" i="3"/>
  <c r="A68" i="3"/>
  <c r="A66" i="3"/>
  <c r="A69" i="3"/>
  <c r="A60" i="3"/>
  <c r="A62" i="3"/>
  <c r="A64" i="3"/>
  <c r="A67" i="3"/>
  <c r="A61" i="3"/>
  <c r="A71" i="3"/>
  <c r="A70" i="3"/>
  <c r="A56" i="3"/>
  <c r="D15" i="3" l="1"/>
  <c r="C31" i="3" l="1"/>
  <c r="C25" i="3" l="1"/>
  <c r="D25" i="3"/>
  <c r="E25" i="3"/>
  <c r="G25" i="3"/>
  <c r="H25" i="3"/>
  <c r="J25" i="3"/>
  <c r="A25" i="3"/>
  <c r="D31" i="3"/>
  <c r="C33" i="3" l="1"/>
  <c r="D33" i="3"/>
  <c r="E33" i="3"/>
  <c r="F33" i="3"/>
  <c r="G33" i="3"/>
  <c r="H33" i="3"/>
  <c r="J33" i="3"/>
  <c r="A33" i="3"/>
  <c r="C2" i="3" l="1"/>
  <c r="D2" i="3"/>
  <c r="E2" i="3"/>
  <c r="G2" i="3"/>
  <c r="H2" i="3"/>
  <c r="J2" i="3"/>
  <c r="A2" i="3"/>
  <c r="D4" i="3" l="1"/>
  <c r="D13" i="3"/>
  <c r="D7" i="3"/>
  <c r="D9" i="3"/>
  <c r="D8" i="3"/>
  <c r="D10" i="3"/>
  <c r="D11" i="3"/>
  <c r="D12" i="3"/>
  <c r="D14" i="3"/>
  <c r="D18" i="3"/>
  <c r="D19" i="3"/>
  <c r="D23" i="3"/>
  <c r="D22" i="3"/>
  <c r="D24" i="3"/>
  <c r="D26" i="3"/>
  <c r="D27" i="3"/>
  <c r="D32" i="3"/>
  <c r="D30" i="3"/>
  <c r="D36" i="3"/>
  <c r="D37" i="3"/>
  <c r="D38" i="3"/>
  <c r="D39" i="3"/>
  <c r="D43" i="3"/>
  <c r="D44" i="3"/>
  <c r="D45" i="3"/>
  <c r="D42" i="3"/>
  <c r="D46" i="3"/>
  <c r="D47" i="3"/>
  <c r="D48" i="3"/>
  <c r="D3" i="3"/>
  <c r="C5" i="3" l="1"/>
  <c r="C8" i="3" l="1"/>
  <c r="C7" i="3" l="1"/>
  <c r="C13" i="3"/>
  <c r="E13" i="3"/>
  <c r="F13" i="3"/>
  <c r="G13" i="3"/>
  <c r="H13" i="3"/>
  <c r="J13" i="3"/>
  <c r="A13" i="3"/>
  <c r="C11" i="3"/>
  <c r="E11" i="3"/>
  <c r="F11" i="3"/>
  <c r="G11" i="3"/>
  <c r="H11" i="3"/>
  <c r="J11" i="3"/>
  <c r="A11" i="3"/>
  <c r="F9" i="3"/>
  <c r="F8" i="3"/>
  <c r="F19" i="3"/>
  <c r="F23" i="3"/>
  <c r="F22" i="3"/>
  <c r="F26" i="3"/>
  <c r="F31" i="3"/>
  <c r="F32" i="3"/>
  <c r="F30" i="3"/>
  <c r="F36" i="3"/>
  <c r="F37" i="3"/>
  <c r="F38" i="3"/>
  <c r="F39" i="3"/>
  <c r="F44" i="3"/>
  <c r="F45" i="3"/>
  <c r="F42" i="3"/>
  <c r="F46" i="3"/>
  <c r="F47" i="3"/>
  <c r="F48" i="3"/>
  <c r="C3" i="3"/>
  <c r="E3" i="3"/>
  <c r="G3" i="3"/>
  <c r="H3" i="3"/>
  <c r="J3" i="3"/>
  <c r="C4" i="3"/>
  <c r="E4" i="3"/>
  <c r="G4" i="3"/>
  <c r="H4" i="3"/>
  <c r="J4" i="3"/>
  <c r="E5" i="3"/>
  <c r="G5" i="3"/>
  <c r="H5" i="3"/>
  <c r="C9" i="3"/>
  <c r="E9" i="3"/>
  <c r="G9" i="3"/>
  <c r="H9" i="3"/>
  <c r="J9" i="3"/>
  <c r="E8" i="3"/>
  <c r="G8" i="3"/>
  <c r="H8" i="3"/>
  <c r="J8" i="3"/>
  <c r="C10" i="3"/>
  <c r="E10" i="3"/>
  <c r="G10" i="3"/>
  <c r="H10" i="3"/>
  <c r="C12" i="3"/>
  <c r="E12" i="3"/>
  <c r="G12" i="3"/>
  <c r="H12" i="3"/>
  <c r="J12" i="3"/>
  <c r="C14" i="3"/>
  <c r="E14" i="3"/>
  <c r="G14" i="3"/>
  <c r="H14" i="3"/>
  <c r="J14" i="3"/>
  <c r="C15" i="3"/>
  <c r="E15" i="3"/>
  <c r="G15" i="3"/>
  <c r="H15" i="3"/>
  <c r="J15" i="3"/>
  <c r="C18" i="3"/>
  <c r="E18" i="3"/>
  <c r="G18" i="3"/>
  <c r="H18" i="3"/>
  <c r="J18" i="3"/>
  <c r="C19" i="3"/>
  <c r="E19" i="3"/>
  <c r="G19" i="3"/>
  <c r="H19" i="3"/>
  <c r="J19" i="3"/>
  <c r="C23" i="3"/>
  <c r="E23" i="3"/>
  <c r="G23" i="3"/>
  <c r="H23" i="3"/>
  <c r="J23" i="3"/>
  <c r="C22" i="3"/>
  <c r="E22" i="3"/>
  <c r="G22" i="3"/>
  <c r="H22" i="3"/>
  <c r="J22" i="3"/>
  <c r="C26" i="3"/>
  <c r="E26" i="3"/>
  <c r="G26" i="3"/>
  <c r="H26" i="3"/>
  <c r="J26" i="3"/>
  <c r="E31" i="3"/>
  <c r="G31" i="3"/>
  <c r="H31" i="3"/>
  <c r="J31" i="3"/>
  <c r="C32" i="3"/>
  <c r="E32" i="3"/>
  <c r="G32" i="3"/>
  <c r="H32" i="3"/>
  <c r="J32" i="3"/>
  <c r="C30" i="3"/>
  <c r="E30" i="3"/>
  <c r="G30" i="3"/>
  <c r="H30" i="3"/>
  <c r="J30" i="3"/>
  <c r="C27" i="3"/>
  <c r="E27" i="3"/>
  <c r="G27" i="3"/>
  <c r="H27" i="3"/>
  <c r="J27" i="3"/>
  <c r="C24" i="3"/>
  <c r="E24" i="3"/>
  <c r="G24" i="3"/>
  <c r="H24" i="3"/>
  <c r="J24" i="3"/>
  <c r="C36" i="3"/>
  <c r="E36" i="3"/>
  <c r="G36" i="3"/>
  <c r="H36" i="3"/>
  <c r="J36" i="3"/>
  <c r="C37" i="3"/>
  <c r="E37" i="3"/>
  <c r="G37" i="3"/>
  <c r="H37" i="3"/>
  <c r="J37" i="3"/>
  <c r="E7" i="3"/>
  <c r="G7" i="3"/>
  <c r="H7" i="3"/>
  <c r="J7" i="3"/>
  <c r="C38" i="3"/>
  <c r="E38" i="3"/>
  <c r="G38" i="3"/>
  <c r="H38" i="3"/>
  <c r="J38" i="3"/>
  <c r="C39" i="3"/>
  <c r="E39" i="3"/>
  <c r="G39" i="3"/>
  <c r="H39" i="3"/>
  <c r="J39" i="3"/>
  <c r="C43" i="3"/>
  <c r="E43" i="3"/>
  <c r="G43" i="3"/>
  <c r="H43" i="3"/>
  <c r="J43" i="3"/>
  <c r="C44" i="3"/>
  <c r="E44" i="3"/>
  <c r="G44" i="3"/>
  <c r="H44" i="3"/>
  <c r="J44" i="3"/>
  <c r="C45" i="3"/>
  <c r="E45" i="3"/>
  <c r="G45" i="3"/>
  <c r="H45" i="3"/>
  <c r="J45" i="3"/>
  <c r="C42" i="3"/>
  <c r="E42" i="3"/>
  <c r="G42" i="3"/>
  <c r="H42" i="3"/>
  <c r="J42" i="3"/>
  <c r="C46" i="3"/>
  <c r="E46" i="3"/>
  <c r="G46" i="3"/>
  <c r="H46" i="3"/>
  <c r="J46" i="3"/>
  <c r="C47" i="3"/>
  <c r="E47" i="3"/>
  <c r="G47" i="3"/>
  <c r="H47" i="3"/>
  <c r="J47" i="3"/>
  <c r="E48" i="3"/>
  <c r="G48" i="3"/>
  <c r="H48" i="3"/>
  <c r="J48" i="3"/>
  <c r="A3" i="3"/>
  <c r="A4" i="3"/>
  <c r="A5" i="3"/>
  <c r="A9" i="3"/>
  <c r="A8" i="3"/>
  <c r="A10" i="3"/>
  <c r="A12" i="3"/>
  <c r="A14" i="3"/>
  <c r="A15" i="3"/>
  <c r="A18" i="3"/>
  <c r="A19" i="3"/>
  <c r="A23" i="3"/>
  <c r="A22" i="3"/>
  <c r="A26" i="3"/>
  <c r="A31" i="3"/>
  <c r="A32" i="3"/>
  <c r="A30" i="3"/>
  <c r="A27" i="3"/>
  <c r="A24" i="3"/>
  <c r="A36" i="3"/>
  <c r="A37" i="3"/>
  <c r="A7" i="3"/>
  <c r="A38" i="3"/>
  <c r="A39" i="3"/>
  <c r="A43" i="3"/>
  <c r="A44" i="3"/>
  <c r="A45" i="3"/>
  <c r="A42" i="3"/>
  <c r="A46" i="3"/>
  <c r="A47" i="3"/>
  <c r="A48" i="3"/>
</calcChain>
</file>

<file path=xl/sharedStrings.xml><?xml version="1.0" encoding="utf-8"?>
<sst xmlns="http://schemas.openxmlformats.org/spreadsheetml/2006/main" count="1409" uniqueCount="454">
  <si>
    <t>Category</t>
  </si>
  <si>
    <t>ERP Projects</t>
  </si>
  <si>
    <t>Description</t>
  </si>
  <si>
    <t>Update</t>
  </si>
  <si>
    <t>Status</t>
  </si>
  <si>
    <t>Target Date</t>
  </si>
  <si>
    <t>Priority</t>
  </si>
  <si>
    <t>Complexity</t>
  </si>
  <si>
    <t>% Complete</t>
  </si>
  <si>
    <t>Colleague - Registration Triage</t>
  </si>
  <si>
    <t>Colleague - Student Planning</t>
  </si>
  <si>
    <t>Colleague - Registration Upgrade</t>
  </si>
  <si>
    <t>Colleague - GC ESL Assessment</t>
  </si>
  <si>
    <t>Colleague - Custom Sort Sections</t>
  </si>
  <si>
    <t>Colleague - CRM Recruit Phase II</t>
  </si>
  <si>
    <t xml:space="preserve">Colleague - Optimization (Cohort Coding) </t>
  </si>
  <si>
    <t>Colleague - Transition WA links to Self Service</t>
  </si>
  <si>
    <t>Colleague - Drop Reason Codes</t>
  </si>
  <si>
    <t>Colleague - Degree Audit</t>
  </si>
  <si>
    <t>Colleague - AB2248</t>
  </si>
  <si>
    <t>Colleague - COVID NP Programming Changes</t>
  </si>
  <si>
    <t>Colleague - SAM Integration with Student Billing</t>
  </si>
  <si>
    <t>Colleague - Optimization (Student Finance)</t>
  </si>
  <si>
    <t>Maxient</t>
  </si>
  <si>
    <t>Colleague - Directory Opt Out/FERPA Notifications</t>
  </si>
  <si>
    <t>Colleague - UI upgrade to version 5.X</t>
  </si>
  <si>
    <t>Microsoft - Office 365 SSO</t>
  </si>
  <si>
    <t>Colleague - SSO for Students</t>
  </si>
  <si>
    <t>Curriculum Management Software</t>
  </si>
  <si>
    <t>Website Redesign (Colleges)</t>
  </si>
  <si>
    <t>Colleague - Optimization (Communication Management)</t>
  </si>
  <si>
    <t>SAM - Transition to Linux server</t>
  </si>
  <si>
    <t>Colleague - SQL Transition</t>
  </si>
  <si>
    <t>Colleague - Optimization (Student Addresses)</t>
  </si>
  <si>
    <t>Adobe - AdobeSign</t>
  </si>
  <si>
    <t>Credentials - eTranscripts</t>
  </si>
  <si>
    <t>Website Redesign (District)</t>
  </si>
  <si>
    <t>25Live - HVAC Integration</t>
  </si>
  <si>
    <t>iFAS transition and removal</t>
  </si>
  <si>
    <t>Cynosure - "De-Linking" Orientation &amp; Advising</t>
  </si>
  <si>
    <t>Colleague - Demo CRM Advise</t>
  </si>
  <si>
    <t>GUHSD-GCCCD Database</t>
  </si>
  <si>
    <t>Colleague - Manage Student Programs (Optimization)</t>
  </si>
  <si>
    <t>DARs Degree Audit</t>
  </si>
  <si>
    <t>Workday - AdobeSign</t>
  </si>
  <si>
    <t>Colleague - B&amp;N API</t>
  </si>
  <si>
    <t>Colleague - Ellucian Mobile</t>
  </si>
  <si>
    <t>Sharepoint</t>
  </si>
  <si>
    <t>Workday - Mobile</t>
  </si>
  <si>
    <t>Workday - P-cards</t>
  </si>
  <si>
    <t>Workday - Purchasing "Punchouts"</t>
  </si>
  <si>
    <t>ImageNow - Perceptive Content</t>
  </si>
  <si>
    <t>Technical Infrastructure Projects</t>
  </si>
  <si>
    <t>Building - GC PVAC</t>
  </si>
  <si>
    <t>Dell - Backup System</t>
  </si>
  <si>
    <t>Building - CC Student Services</t>
  </si>
  <si>
    <t>Building - GC Building 36</t>
  </si>
  <si>
    <t>VM Ware Expansion</t>
  </si>
  <si>
    <t>Microsoft - Windows Virtual Desktop</t>
  </si>
  <si>
    <t>VoIP - Softphone Feature Rollout</t>
  </si>
  <si>
    <t>Building - Outdoor WiFi</t>
  </si>
  <si>
    <t>Microsoft - Office 365 Licensing</t>
  </si>
  <si>
    <t>Cloud Backup System</t>
  </si>
  <si>
    <t>Microsoft - Windows 10 Image</t>
  </si>
  <si>
    <t>Microsoft - Teams</t>
  </si>
  <si>
    <t>UPS Installation</t>
  </si>
  <si>
    <t>Microsoft - Student Tenant</t>
  </si>
  <si>
    <t>Palo Alto - Internal Firewall</t>
  </si>
  <si>
    <t>Active Directory Cleanup</t>
  </si>
  <si>
    <t>Workspace One - Mobile Device Management</t>
  </si>
  <si>
    <t>System</t>
  </si>
  <si>
    <t>Project</t>
  </si>
  <si>
    <t>Dependency</t>
  </si>
  <si>
    <t>Resource 1</t>
  </si>
  <si>
    <t>Resource 2</t>
  </si>
  <si>
    <t>Resource 3</t>
  </si>
  <si>
    <t>Resource 4</t>
  </si>
  <si>
    <t>Colleague</t>
  </si>
  <si>
    <t>Implement GC ESL assessment tool in WebAdvisor</t>
  </si>
  <si>
    <t>Placement tool created; In testing with stakeholders</t>
  </si>
  <si>
    <t>4. Completed</t>
  </si>
  <si>
    <t>1. Enrollment</t>
  </si>
  <si>
    <t>2. High</t>
  </si>
  <si>
    <t>3. Med-Large</t>
  </si>
  <si>
    <t>Brian Nath (c)</t>
  </si>
  <si>
    <t>Mark Chan</t>
  </si>
  <si>
    <t>Laura Murphey</t>
  </si>
  <si>
    <t>Richard Beres (c)</t>
  </si>
  <si>
    <t>Implement improvements to Self Service Interface</t>
  </si>
  <si>
    <t>1. In Progress</t>
  </si>
  <si>
    <t>4. Medium</t>
  </si>
  <si>
    <t>Eric Lane (c)</t>
  </si>
  <si>
    <t>Implement Colleague Self Service/Registration</t>
  </si>
  <si>
    <t>Initial configuration begun; Background coding of rosters in Test</t>
  </si>
  <si>
    <t>1. Very Large</t>
  </si>
  <si>
    <t>Implement Colleague Student Planning - Phase 1: electronic ed plans for counselors</t>
  </si>
  <si>
    <t>Student Planning has been released to the pilot counselors, feedback on-going, creating more tracks</t>
  </si>
  <si>
    <t>Shari Waters (c)</t>
  </si>
  <si>
    <t>Transition links and custom programs from WebAdvisor to Self Service (July 2021)</t>
  </si>
  <si>
    <t>After faculty rosters transition, then begin with student billing links (e.g., Nelnet)</t>
  </si>
  <si>
    <t>3. Medium</t>
  </si>
  <si>
    <t>Jim Dorris</t>
  </si>
  <si>
    <t>Route CCCApply data through CRM Recruit and configure for students (includes increasing frequency of application uploads)</t>
  </si>
  <si>
    <t>John Saric</t>
  </si>
  <si>
    <t>Create new value codes in the cohort screen and/or student type field (dual enrollment, FYE, incarcerated students)</t>
  </si>
  <si>
    <t>Recommendations have been developed; Meeting with Instructional Ops on 6/1</t>
  </si>
  <si>
    <t>Joan Bowen (c)</t>
  </si>
  <si>
    <t>Program and define drop reason codes in Colleague</t>
  </si>
  <si>
    <t>4. Low</t>
  </si>
  <si>
    <t>6. Small</t>
  </si>
  <si>
    <t>Implement taking out NP grades from probation programming</t>
  </si>
  <si>
    <t>2. Compliance</t>
  </si>
  <si>
    <t>1. Critical</t>
  </si>
  <si>
    <t>Notify Cal Grant students of full-time status and collect receipt of that notification</t>
  </si>
  <si>
    <t>Software to track Title IX claims/actions</t>
  </si>
  <si>
    <t>SSO completed; Kickoff meeting completed; Project implementation postponed due to COVID-19</t>
  </si>
  <si>
    <t>Asma AbuShadi</t>
  </si>
  <si>
    <t>Jessica McKean</t>
  </si>
  <si>
    <t>Redo GL accounts to itemize student billing</t>
  </si>
  <si>
    <t>Engagements have begun in Accounting; More engagements week of 6/1</t>
  </si>
  <si>
    <t>2. Large</t>
  </si>
  <si>
    <t>Alla Lyukin</t>
  </si>
  <si>
    <t>Upgrade Colleague UI to version 5.x (older version not supported)</t>
  </si>
  <si>
    <t>Colleague UI 5.X installed and ImageNow users are all using the new interface</t>
  </si>
  <si>
    <t>3. Infrastructure</t>
  </si>
  <si>
    <t>ImageNow Upgrade</t>
  </si>
  <si>
    <t>Microsoft</t>
  </si>
  <si>
    <t>Implement single sign on and Office 365 for students (accounts in the cloud)</t>
  </si>
  <si>
    <t>Steve Abat</t>
  </si>
  <si>
    <t>Jerry Williamson</t>
  </si>
  <si>
    <t>Robert Mountain</t>
  </si>
  <si>
    <t>Optimize the way Colleague uses addresses</t>
  </si>
  <si>
    <t>Engagement scheduled March 9-10; Further work needed from A&amp;R</t>
  </si>
  <si>
    <t>Convert Colleague databases to a SQL environment</t>
  </si>
  <si>
    <t>Data cleaning and documentation in process; Documenting customizations</t>
  </si>
  <si>
    <t>Optimize the use of Colleague communication management process</t>
  </si>
  <si>
    <t>AB19 communication process done; Engagements scheduled for Feb 24-26 &amp; Mar 17-18</t>
  </si>
  <si>
    <t>SAM</t>
  </si>
  <si>
    <t>Transition SAM to Linux from Unix</t>
  </si>
  <si>
    <t>OmniUpdate</t>
  </si>
  <si>
    <t>Regional Workforce project to redesign GCCCD websites</t>
  </si>
  <si>
    <t>Gabe Neri</t>
  </si>
  <si>
    <t>iFAS</t>
  </si>
  <si>
    <t>iFAS Transition and Removal</t>
  </si>
  <si>
    <t>Transition all data from iFAS into SQL database</t>
  </si>
  <si>
    <t>IT has begun constructing SQL database to house data</t>
  </si>
  <si>
    <t>Workday - Foundation</t>
  </si>
  <si>
    <t>Develop GUHSD-GCCCD database to house CALPADS files and match with Colleague data</t>
  </si>
  <si>
    <t>2. On Hold</t>
  </si>
  <si>
    <t>4. Strategic Plan</t>
  </si>
  <si>
    <t>RPIE</t>
  </si>
  <si>
    <t>Workday</t>
  </si>
  <si>
    <t>Implement AdobeSign integration with Workday for Recruiting/Onboarding</t>
  </si>
  <si>
    <t>5. Improvements</t>
  </si>
  <si>
    <t>Shane Stewart</t>
  </si>
  <si>
    <t>Workday - Foundation Finance Migration</t>
  </si>
  <si>
    <t>Migrate Foundation finance from iFAS to Workday</t>
  </si>
  <si>
    <t>Configuration and testing ongoing; Go-Live Date pushed to July 2020 due company naming issue</t>
  </si>
  <si>
    <t>Michael Carr</t>
  </si>
  <si>
    <t>25Live</t>
  </si>
  <si>
    <t>Integrate HVAC controls with room scheduling software</t>
  </si>
  <si>
    <t>Server built; Pilot of 23 rooms; Project on hold until Loren comes back from leave</t>
  </si>
  <si>
    <t>N/A</t>
  </si>
  <si>
    <t>7. Very Small</t>
  </si>
  <si>
    <t>Demo Colleague student success/retention module</t>
  </si>
  <si>
    <t>Demo scheduled for Jan 22; 
Need to schedule another personalized demo later in Spring</t>
  </si>
  <si>
    <t>DARs</t>
  </si>
  <si>
    <t>DARS Degree Audit for Students</t>
  </si>
  <si>
    <t>On hold, pending review of Colleague Degree Audit</t>
  </si>
  <si>
    <t>8. Unknown</t>
  </si>
  <si>
    <t>Adobe</t>
  </si>
  <si>
    <t>Implement eSignatures and forms districtwide</t>
  </si>
  <si>
    <t>Pending discovery and comparison with other tools</t>
  </si>
  <si>
    <t>3. Not Started</t>
  </si>
  <si>
    <t>Sort sections by time of day</t>
  </si>
  <si>
    <t>Colleague - Financial Aid</t>
  </si>
  <si>
    <t>Implement Colleague Financial Aid</t>
  </si>
  <si>
    <t>CA State Grant Interface built; Postponed indefinitely</t>
  </si>
  <si>
    <t>John Campbell</t>
  </si>
  <si>
    <t>Implement Colleague Degree Audit (Student Planning: Phase II)</t>
  </si>
  <si>
    <t>Audit of Degree Audit complete; Decision needs to be made</t>
  </si>
  <si>
    <t>5. Unknown</t>
  </si>
  <si>
    <t>Build integration between SAM and Colleague for detailed posting to student accounts</t>
  </si>
  <si>
    <t>Implement Directory Opt Out/FERPA notifications in Self Service</t>
  </si>
  <si>
    <t>Can use Self Service functionality (e.g., AB2248)</t>
  </si>
  <si>
    <t>Canvas</t>
  </si>
  <si>
    <t>Canvas - SSO for Students</t>
  </si>
  <si>
    <t>Implement SSO for students</t>
  </si>
  <si>
    <t>Dependent on Office 365 SSO</t>
  </si>
  <si>
    <t>5. Sm-Medium</t>
  </si>
  <si>
    <t>Credentials</t>
  </si>
  <si>
    <t>Set up Credentials for remote processing and delivery of eTranscripts</t>
  </si>
  <si>
    <t>Curriculum</t>
  </si>
  <si>
    <t>Implement curriculum management software districtwide</t>
  </si>
  <si>
    <t>Waiting to see conclusion of CCCCO RFP</t>
  </si>
  <si>
    <t>Convert District website to OU Campus</t>
  </si>
  <si>
    <t>Need project plan and procurement for configuration services</t>
  </si>
  <si>
    <t>Cynosure</t>
  </si>
  <si>
    <t>Delink orientation from advising modules for CC</t>
  </si>
  <si>
    <t>Need to prioritize SOW</t>
  </si>
  <si>
    <t>Frank Moore</t>
  </si>
  <si>
    <t>Get the majors stored in Colleague to represent a student’s true major/program</t>
  </si>
  <si>
    <t>Will roll into optimization work; Could be affected by Degree Audit implementation</t>
  </si>
  <si>
    <t>ImageNow</t>
  </si>
  <si>
    <t>Implement upgraded cloud-based Perceptive Experience product</t>
  </si>
  <si>
    <t>Barnes &amp; Noble integration with Colleague</t>
  </si>
  <si>
    <t>Need to complete SOW; Product changed, assessing new capability</t>
  </si>
  <si>
    <t>Colleague mobile application for students</t>
  </si>
  <si>
    <t>Colleague mobile application for students (dependency on Colleague Financial Aid and Self Service build out)</t>
  </si>
  <si>
    <t>Sum 2021</t>
  </si>
  <si>
    <t>Implement Sharepoint for depts, committees, etc</t>
  </si>
  <si>
    <t>On hold, may use new CMS instead</t>
  </si>
  <si>
    <t>Omni Update - Website</t>
  </si>
  <si>
    <t>Workday Mobile application for employees and prospective employees</t>
  </si>
  <si>
    <t>Need to discover security aspects to mobile - will look at this after VoIP</t>
  </si>
  <si>
    <t>Eugene Davis</t>
  </si>
  <si>
    <t>Re-engineer the procurement card process and implement in Workday</t>
  </si>
  <si>
    <t>Might cancel this project</t>
  </si>
  <si>
    <t>Implement purchasing pre-set "punchouts" for select vendors (e.g., Dell) in Workday</t>
  </si>
  <si>
    <t>Need project plan</t>
  </si>
  <si>
    <t>Colleague - AB1313</t>
  </si>
  <si>
    <t>Remove hold restrictions on Transcripts</t>
  </si>
  <si>
    <t>Programming changes has begun, investigating SDSU transcript issue</t>
  </si>
  <si>
    <t xml:space="preserve">Laura Murphey </t>
  </si>
  <si>
    <t>Colleague - Priority Reg Process</t>
  </si>
  <si>
    <t>Modify data source for priority registration process</t>
  </si>
  <si>
    <t>Process completed and put into production end of October</t>
  </si>
  <si>
    <t>Eric Lane</t>
  </si>
  <si>
    <t>SARs</t>
  </si>
  <si>
    <t>SARs e-Advising</t>
  </si>
  <si>
    <t>Upgrade SARS to allow for online counseling sessions</t>
  </si>
  <si>
    <t>Need update from Colleges</t>
  </si>
  <si>
    <t>Colleague - AB1504</t>
  </si>
  <si>
    <t>Increase student fee to $2, send $1 to the state</t>
  </si>
  <si>
    <t>Solution tested; Implementation to occur on May 8</t>
  </si>
  <si>
    <t>Colleague - COVID EW Programming Changes</t>
  </si>
  <si>
    <t>Implement processing all withdrawals as EW due to COVID</t>
  </si>
  <si>
    <t>Solution tested and implemented</t>
  </si>
  <si>
    <t>Colleague - MIS Data for CB25/CB26</t>
  </si>
  <si>
    <t>Code new course types in Colleague</t>
  </si>
  <si>
    <t>Created course type fields and coding to capture these data elements; Instructional Ops inputting correct values</t>
  </si>
  <si>
    <t>Colleague - AB 19 Promise Coding</t>
  </si>
  <si>
    <t>Create process for coding and processing students eligible for AB19 funds</t>
  </si>
  <si>
    <t>AB 2 configuration and lingering issues being addressed</t>
  </si>
  <si>
    <t>Shari Waters</t>
  </si>
  <si>
    <t>Colleague - MIS Data for SB38</t>
  </si>
  <si>
    <t>Program new student race/ethnicity codes</t>
  </si>
  <si>
    <t>Colleague valcodes tables built; data validated; Go-Live on May 12</t>
  </si>
  <si>
    <t>Jon Saric</t>
  </si>
  <si>
    <t>Colleague - Modify DQ Programming</t>
  </si>
  <si>
    <t>Adjust Programming for DQ process to remove DQ after two semesters of non-enrollment</t>
  </si>
  <si>
    <t>New process put into production on 1/10</t>
  </si>
  <si>
    <t>Brian Nath</t>
  </si>
  <si>
    <t>Sandy Mistretta</t>
  </si>
  <si>
    <t>Colleague - Update Self Service to v2.23 (Mar 2019)</t>
  </si>
  <si>
    <t>Update Colleague Self-Service and Student Planning to current version</t>
  </si>
  <si>
    <t>Project and documentation completed</t>
  </si>
  <si>
    <t>FA 2019</t>
  </si>
  <si>
    <t>Colleague - Update Self Service to v2.25 (Oct 2019)</t>
  </si>
  <si>
    <t>Testing occurred; Scheduled for production on Dec 6</t>
  </si>
  <si>
    <t>Colleague - Upgrade to Self Service v2.22 (Dec 2018)</t>
  </si>
  <si>
    <t>Update Colleague, Self Service, and Student Planning to current version</t>
  </si>
  <si>
    <t>1098T, Colleague update complete; Self Service &amp; Student Planning v2.22 in test</t>
  </si>
  <si>
    <t>Colleague - Create new CC Exercise Science Division</t>
  </si>
  <si>
    <t>Create new CC Exercise Science Division and reconfigure department reporting structure</t>
  </si>
  <si>
    <t>Reached out to Ellucian to get support on creating this change</t>
  </si>
  <si>
    <t>Document Imaging Upgrade</t>
  </si>
  <si>
    <t>ImageNow - upgrade file system configuration</t>
  </si>
  <si>
    <t>Deployment ready; New go-live date on 5/21</t>
  </si>
  <si>
    <t>John Sorman</t>
  </si>
  <si>
    <t>Ex Libris</t>
  </si>
  <si>
    <t>Ex Libris (LSP) Project</t>
  </si>
  <si>
    <t>Implement new library services platform from Ex Libris</t>
  </si>
  <si>
    <t>Library system went live on 1/13</t>
  </si>
  <si>
    <t>Richard Beres</t>
  </si>
  <si>
    <t>Colleague - Change Refund Date (Optimization)</t>
  </si>
  <si>
    <t>Change the refund date to match the withdrawal date</t>
  </si>
  <si>
    <t>A&amp;R signed off on solution in Test; Ready to roll out for summer</t>
  </si>
  <si>
    <t>SARsTRAK - Tutoring</t>
  </si>
  <si>
    <t>Track Lab Usage</t>
  </si>
  <si>
    <t>Use SARs Trac to replace Red Canyon at GC</t>
  </si>
  <si>
    <t>OpenCCCApply</t>
  </si>
  <si>
    <t>Open CCCApply Authentication</t>
  </si>
  <si>
    <t>Red Canyon</t>
  </si>
  <si>
    <t>Red Canyon Removal</t>
  </si>
  <si>
    <t>Remove Red Canyon stations from Grossmont College labs</t>
  </si>
  <si>
    <t>Colleague - Audit of Degree Audit</t>
  </si>
  <si>
    <t>Audit our current degree audit processes to assess viability of switching to Colleague</t>
  </si>
  <si>
    <t>Onsite audit occurring Dec 16-19, 2019</t>
  </si>
  <si>
    <t>Colleague - CRM Recruit Phase I</t>
  </si>
  <si>
    <t>Colleague outreach module for prospective students</t>
  </si>
  <si>
    <t>Testing will occur in February; On target for Phase 1 Go-Live date adjusted to Apr 22</t>
  </si>
  <si>
    <t>Canvas - Automate Faculty Email</t>
  </si>
  <si>
    <t>Automate/modify import of faculty emails from Colleague to Canvas</t>
  </si>
  <si>
    <t>Worked with college ICS departments and HR to automate this import</t>
  </si>
  <si>
    <t>25Live - Linx Scheduling Upgrade</t>
  </si>
  <si>
    <t>Linx interface with Colleague to feed room scheduling process</t>
  </si>
  <si>
    <t>EvaluationKit</t>
  </si>
  <si>
    <t>Course Evaluation Software</t>
  </si>
  <si>
    <t>EvaluationKit pilot occurring at Grossmont College for online courses</t>
  </si>
  <si>
    <t>Pilots still ongoing for Fall 2019; Decision for full implementation needs to be made for Spring 2020</t>
  </si>
  <si>
    <t>Medicat</t>
  </si>
  <si>
    <t>Software to track health services at Grossmont College</t>
  </si>
  <si>
    <t>Discovery for Colleague integration</t>
  </si>
  <si>
    <t>Cornerstone</t>
  </si>
  <si>
    <t>Professional Development Software</t>
  </si>
  <si>
    <t>Cornerstone software</t>
  </si>
  <si>
    <t>IT portions of the project are complete; Config Team needs to develop communication plan</t>
  </si>
  <si>
    <t>Building</t>
  </si>
  <si>
    <t>Install and configure switches, WAPs, cabling, ports, and phones for PVAC</t>
  </si>
  <si>
    <t>Project almost complete; IT will still need to take care of little projects here and there.</t>
  </si>
  <si>
    <t>Building Completion</t>
  </si>
  <si>
    <t>Brian Merrill ©</t>
  </si>
  <si>
    <t>Dell</t>
  </si>
  <si>
    <t>Install new backup servers/system</t>
  </si>
  <si>
    <t>Equipment installed at GC - CC; Vendor and IT engaged in setup.</t>
  </si>
  <si>
    <t>Delivery/Planning/Deployment</t>
  </si>
  <si>
    <t>Install and configure switches, WAPs, cabling, ports, and phones for Building 36</t>
  </si>
  <si>
    <t>Not Started - We need to wait until the building is ready before we can do this</t>
  </si>
  <si>
    <t>Meetings and Building Completion</t>
  </si>
  <si>
    <t xml:space="preserve">Plan IT infrastructure for CC Student Services Building </t>
  </si>
  <si>
    <t>Meetings are ongoing</t>
  </si>
  <si>
    <t>VM Ware</t>
  </si>
  <si>
    <t>Expand VMware at Cuyamaca; PR for VMware and servers processed.</t>
  </si>
  <si>
    <t>Need to expand VM environment for disaster recovery of backup tapes districtwide.</t>
  </si>
  <si>
    <t>Approval/Purchasing/Delivery</t>
  </si>
  <si>
    <t>Set up and pilot the MS Windows virtual desktop environment for remote access</t>
  </si>
  <si>
    <t>VoIP</t>
  </si>
  <si>
    <t>Implement the Mitel Softphone feature for remote calling functionality</t>
  </si>
  <si>
    <t>Brian Merrill</t>
  </si>
  <si>
    <t>Install WAPs in high-use outside areas (e.g., GC Quad, CC Student Center, etc.)</t>
  </si>
  <si>
    <t>Develop a standard procedure for issuing O365 licensing and reallocate existing licenses.</t>
  </si>
  <si>
    <t>The licensing model in office 365 is in disarray due to a shift in Microsoft licensing and Pricing. We will need to manage licenses for SSO and password resets.</t>
  </si>
  <si>
    <t>Review in July Time Fram</t>
  </si>
  <si>
    <t xml:space="preserve">Create new Windows 10 image (Nov 2019) and implement Office 2019 </t>
  </si>
  <si>
    <t>Resources</t>
  </si>
  <si>
    <t>Implement MS Teams as a collaborative tools for employees</t>
  </si>
  <si>
    <t>IT is researching backend administration and support parameters with Microsoft. Team is attending virtual workshop on 5/13.</t>
  </si>
  <si>
    <t>Transfer control of student tenant to ICS</t>
  </si>
  <si>
    <t>Palo Alto</t>
  </si>
  <si>
    <t>Install internal firewall and replace text-based access control list</t>
  </si>
  <si>
    <t xml:space="preserve">We will modernize our internal security by getting rid of our text based access control lists and moving to a dynamic Palo Alto Firewall. </t>
  </si>
  <si>
    <t>Cloud Backup</t>
  </si>
  <si>
    <t>Transition from tape backups to offsite cloud backups</t>
  </si>
  <si>
    <t>After our new backup setup is purchased and completed, we need to begin work on moving our tape backups to the cloud.</t>
  </si>
  <si>
    <t>Staff</t>
  </si>
  <si>
    <t>UPS</t>
  </si>
  <si>
    <t>Install backup power for all switches districtwide</t>
  </si>
  <si>
    <t>The colleges have requested that we install UPS systems in all of our MDF/IDF closets that support phones--need to document all closets.</t>
  </si>
  <si>
    <t>Workspace One</t>
  </si>
  <si>
    <t>GC ICS has requested this software to manage mobile devices</t>
  </si>
  <si>
    <t>We are now investigating Microsoft Endpoint Management for remote devices.</t>
  </si>
  <si>
    <t>Active Directory</t>
  </si>
  <si>
    <t>Clean up active directory of all unused accounts and create process for employee terminations/position changes</t>
  </si>
  <si>
    <t>This is a security risk after years of neglect.</t>
  </si>
  <si>
    <t>Building - GCCCD Server Room</t>
  </si>
  <si>
    <t>Upgrade HVAC in server room and remodel IT Work Room</t>
  </si>
  <si>
    <t>This project is currently being worked on and should be completed by July 2020? Gafcon in charge of project</t>
  </si>
  <si>
    <t>AC Installation</t>
  </si>
  <si>
    <t>Microsoft - Windows 7 Extended License</t>
  </si>
  <si>
    <t>Deploy Windows 7 and Server 2008 R2 extended support licenses for security</t>
  </si>
  <si>
    <t>Windows 7 and Server 2008 R2 are both EOL, we need to deploy this licensing to stay current on Windows 7 and Server 2008 R2 security.</t>
  </si>
  <si>
    <t>Building - GC Trailer Expansion (Lot 1)</t>
  </si>
  <si>
    <t>Install and configure switches, WAPs, cabling, ports, and phones for new trailers in Lot 1</t>
  </si>
  <si>
    <t>In Progress</t>
  </si>
  <si>
    <t xml:space="preserve">Communication with Gafcon </t>
  </si>
  <si>
    <t>Building - GC Trailer Expansion (Lot 5)</t>
  </si>
  <si>
    <t>Install and configure switches, WAPs, cabling, ports, and phones for new trailers in Lot 5</t>
  </si>
  <si>
    <t>Done</t>
  </si>
  <si>
    <t>Building - GC Hyde Gallery Temp Space</t>
  </si>
  <si>
    <t>Install and configure network setup for Hyde Gallery temporary space</t>
  </si>
  <si>
    <t>Building - GC Building 31</t>
  </si>
  <si>
    <t>Install and configure switches, WAPs, cabling, ports, and phones for Building 31</t>
  </si>
  <si>
    <t>Microsoft - OneDrive</t>
  </si>
  <si>
    <t>Develop support parameters and documentation for OneDrive rollout</t>
  </si>
  <si>
    <t>Creating documentation and website links; Developing rollout communication; Rolled out on 6/4.</t>
  </si>
  <si>
    <t>Microsoft - Certificate Renewal</t>
  </si>
  <si>
    <t>Renew MS Office 365 and Exchange certificates by Mar 2020</t>
  </si>
  <si>
    <t>This is the issue we had a couple years ago where we lost access to email because of certificates expiring. We need to create new certificates in March of 2020, this is a reminder more than anything.</t>
  </si>
  <si>
    <t>Awareness</t>
  </si>
  <si>
    <t>Microsoft - Certificate Management</t>
  </si>
  <si>
    <t>Engage with MS consultants to create plan to manage MS certificates</t>
  </si>
  <si>
    <t>We are meeting with Microsoft this week Tuesday, Wednesday and Thursday to get a handle on our internnal Microsoft Certificates.</t>
  </si>
  <si>
    <t>Training</t>
  </si>
  <si>
    <t>VoIP - Switch Upgrades</t>
  </si>
  <si>
    <t>Need to purchase and install new VoIP switches to handle PRI</t>
  </si>
  <si>
    <t xml:space="preserve">Procurement begun for new switches; Switches will be received and deployed on 4/6 </t>
  </si>
  <si>
    <t>Purchasing / Delivery</t>
  </si>
  <si>
    <t>?</t>
  </si>
  <si>
    <t>5. Canceled</t>
  </si>
  <si>
    <t>Completed</t>
  </si>
  <si>
    <t>Colleague - W/EW Refund Fix</t>
  </si>
  <si>
    <t>O365 "viral" student tenant has been migrated over to GCCCD</t>
  </si>
  <si>
    <t>Source</t>
  </si>
  <si>
    <t>TCC</t>
  </si>
  <si>
    <t>Cabinet</t>
  </si>
  <si>
    <t>TAC</t>
  </si>
  <si>
    <t>Operational</t>
  </si>
  <si>
    <t>Tech RRT</t>
  </si>
  <si>
    <t>Workday SC</t>
  </si>
  <si>
    <t>Alliance SC</t>
  </si>
  <si>
    <t>On Prior List</t>
  </si>
  <si>
    <t>FA Audit</t>
  </si>
  <si>
    <t>SS RRT</t>
  </si>
  <si>
    <t>Campus Logic</t>
  </si>
  <si>
    <t>Campus Logic - Financial Aid Document Processing</t>
  </si>
  <si>
    <t>Implement Campus Logic for Financial Aid document processing</t>
  </si>
  <si>
    <t>Comevo</t>
  </si>
  <si>
    <t>Comevo Orientation Software</t>
  </si>
  <si>
    <t>Implement Comevo orientation software for CC</t>
  </si>
  <si>
    <t>Needs SOW &amp; Prioritization</t>
  </si>
  <si>
    <t>SARs - Waitlisting</t>
  </si>
  <si>
    <t>Telehealth</t>
  </si>
  <si>
    <t>Telehealth System</t>
  </si>
  <si>
    <t>Implement Telehealth system</t>
  </si>
  <si>
    <t>Closed Captioning</t>
  </si>
  <si>
    <t>ImageNow - Web Scanning</t>
  </si>
  <si>
    <t>Implement web scanning module from ImageNow</t>
  </si>
  <si>
    <t>Facilities MP</t>
  </si>
  <si>
    <t>Security Plan</t>
  </si>
  <si>
    <t>Tech Plan</t>
  </si>
  <si>
    <t>SARs - Early Alert</t>
  </si>
  <si>
    <t>Implement Early Alert system</t>
  </si>
  <si>
    <t>Implement SARs waitlisting module</t>
  </si>
  <si>
    <t>MyPath</t>
  </si>
  <si>
    <t>CCC MyPath</t>
  </si>
  <si>
    <t>Create API to connect to the application for career/major coaching</t>
  </si>
  <si>
    <t>SESC</t>
  </si>
  <si>
    <t>One Card System</t>
  </si>
  <si>
    <t>ID Card, Access control, student services</t>
  </si>
  <si>
    <t>25Live - CollegeNet</t>
  </si>
  <si>
    <t>Implement CollegeNet product from 25Live</t>
  </si>
  <si>
    <t>IT is researching solution.</t>
  </si>
  <si>
    <t>Create Office365 Student Accounts</t>
  </si>
  <si>
    <t>In final stages of identifying fee structure for students.</t>
  </si>
  <si>
    <t>W/EW refund fix and report of data has been completed</t>
  </si>
  <si>
    <t>Fix W/EW data and corresponding refunds</t>
  </si>
  <si>
    <t>Recommended configuration changes and welcome letters have been completed</t>
  </si>
  <si>
    <r>
      <t xml:space="preserve">Engaged with FA re: wording; </t>
    </r>
    <r>
      <rPr>
        <b/>
        <sz val="10"/>
        <color theme="1"/>
        <rFont val="Gill Sans MT"/>
        <family val="2"/>
      </rPr>
      <t>Need college approval of process</t>
    </r>
  </si>
  <si>
    <t>College websites are live; Working through issues</t>
  </si>
  <si>
    <t>Needs SOW and prioritization</t>
  </si>
  <si>
    <t>Test authentication path built with CCC Tech Center; Recruit/Admissions BPA occurring 8/31 - 9/3</t>
  </si>
  <si>
    <t>Amendment to contract routing through purchasing</t>
  </si>
  <si>
    <t>Confirmed Ellucian will include in September update; Preparing new update in Test</t>
  </si>
  <si>
    <t>Drop reasons have been initiated for COVID-19; further codes will be developed for future term</t>
  </si>
  <si>
    <t>Licensing issue with Microfocus resolved; PR routing through process</t>
  </si>
  <si>
    <t>VDs installed; Developing "golden image"; MS needs to provide new update in order to configure support options</t>
  </si>
  <si>
    <t>Softphones are rolling out to the campus community, starting with departments with student-facing services</t>
  </si>
  <si>
    <t>Project is now in process; Identifying scope, including parking lots at GC-CC; Temporary solution scheduled for installation the week of 9/14</t>
  </si>
  <si>
    <t>In order to stay secure and updated on Windows 10 we need to create another image based on last Novembers release; Networking team actively working on this project</t>
  </si>
  <si>
    <t>Received the 2018-19 data, created SQL tables; Requested additional years from GUHSD (9/1)</t>
  </si>
  <si>
    <t>Student accounts in the cloud; Migrated viral student accounts; Students accounts creation process complete; Need to decide policies and communication plan</t>
  </si>
  <si>
    <r>
      <t xml:space="preserve">IT functionality complete; HR testing: </t>
    </r>
    <r>
      <rPr>
        <b/>
        <sz val="10"/>
        <color theme="1"/>
        <rFont val="Gill Sans MT"/>
        <family val="2"/>
      </rPr>
      <t>Need approval to buy District licenses</t>
    </r>
  </si>
  <si>
    <t>Need to finish transition to Linux first; Building SOW based on specs identified by DOE auditors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</si>
</sst>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sz val="10"/>
      <color theme="1"/>
      <name val="Gill Sans MT"/>
    </font>
    <font>
      <b/>
      <sz val="10"/>
      <color theme="1"/>
      <name val="Gill Sans MT"/>
      <family val="2"/>
    </font>
    <font>
      <i/>
      <sz val="10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7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7" fontId="2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9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7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17" fontId="1" fillId="3" borderId="2" xfId="0" applyNumberFormat="1" applyFont="1" applyFill="1" applyBorder="1" applyAlignment="1">
      <alignment vertical="center"/>
    </xf>
    <xf numFmtId="17" fontId="5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" fontId="5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0">
    <dxf>
      <fill>
        <patternFill>
          <bgColor theme="9" tint="0.79998168889431442"/>
        </patternFill>
      </fill>
    </dxf>
    <dxf>
      <fill>
        <patternFill patternType="lightUp">
          <fgColor theme="5" tint="0.39994506668294322"/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fgColor auto="1"/>
          <bgColor theme="3" tint="0.59996337778862885"/>
        </patternFill>
      </fill>
    </dxf>
    <dxf>
      <font>
        <strike/>
      </font>
      <fill>
        <patternFill patternType="lightUp">
          <bgColor theme="0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fgColor theme="5" tint="0.39994506668294322"/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fgColor auto="1"/>
          <bgColor theme="3" tint="0.59996337778862885"/>
        </patternFill>
      </fill>
    </dxf>
    <dxf>
      <font>
        <strike/>
      </font>
      <fill>
        <patternFill patternType="lightUp">
          <bgColor theme="0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fgColor theme="5" tint="0.39994506668294322"/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fgColor auto="1"/>
          <bgColor theme="3" tint="0.59996337778862885"/>
        </patternFill>
      </fill>
    </dxf>
    <dxf>
      <font>
        <strike/>
      </font>
      <fill>
        <patternFill patternType="lightUp">
          <bgColor theme="0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fgColor theme="5" tint="0.39994506668294322"/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fgColor auto="1"/>
          <bgColor theme="3" tint="0.59996337778862885"/>
        </patternFill>
      </fill>
    </dxf>
    <dxf>
      <font>
        <strike/>
      </font>
      <fill>
        <patternFill patternType="lightUp">
          <bgColor theme="0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fgColor theme="5" tint="0.39994506668294322"/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fgColor auto="1"/>
          <bgColor theme="3" tint="0.59996337778862885"/>
        </patternFill>
      </fill>
    </dxf>
    <dxf>
      <font>
        <strike/>
      </font>
      <fill>
        <patternFill patternType="lightUp">
          <bgColor theme="0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fgColor theme="5" tint="0.39994506668294322"/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fgColor auto="1"/>
          <bgColor theme="3" tint="0.59996337778862885"/>
        </patternFill>
      </fill>
    </dxf>
    <dxf>
      <font>
        <strike/>
      </font>
      <fill>
        <patternFill patternType="lightUp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GCCCD1">
      <a:dk1>
        <a:sysClr val="windowText" lastClr="000000"/>
      </a:dk1>
      <a:lt1>
        <a:sysClr val="window" lastClr="FFFFFF"/>
      </a:lt1>
      <a:dk2>
        <a:srgbClr val="44546A"/>
      </a:dk2>
      <a:lt2>
        <a:srgbClr val="EEECE1"/>
      </a:lt2>
      <a:accent1>
        <a:srgbClr val="8165A3"/>
      </a:accent1>
      <a:accent2>
        <a:srgbClr val="C0504D"/>
      </a:accent2>
      <a:accent3>
        <a:srgbClr val="4E8542"/>
      </a:accent3>
      <a:accent4>
        <a:srgbClr val="4F81BD"/>
      </a:accent4>
      <a:accent5>
        <a:srgbClr val="93A299"/>
      </a:accent5>
      <a:accent6>
        <a:srgbClr val="73BED3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1"/>
  <sheetViews>
    <sheetView tabSelected="1" workbookViewId="0">
      <pane xSplit="2" ySplit="1" topLeftCell="C65" activePane="bottomRight" state="frozen"/>
      <selection pane="topRight"/>
      <selection pane="bottomLeft"/>
      <selection pane="bottomRight" activeCell="M1" sqref="B1:M1"/>
    </sheetView>
  </sheetViews>
  <sheetFormatPr defaultRowHeight="15" x14ac:dyDescent="0.25"/>
  <cols>
    <col min="1" max="1" width="14" bestFit="1" customWidth="1"/>
    <col min="2" max="2" width="44.7109375" customWidth="1"/>
    <col min="3" max="4" width="39.7109375" customWidth="1"/>
    <col min="5" max="5" width="12" bestFit="1" customWidth="1"/>
    <col min="6" max="6" width="13.42578125" bestFit="1" customWidth="1"/>
    <col min="7" max="7" width="10.5703125" customWidth="1"/>
    <col min="8" max="8" width="12.5703125" bestFit="1" customWidth="1"/>
    <col min="9" max="9" width="12.5703125" customWidth="1"/>
    <col min="10" max="10" width="13.140625" bestFit="1" customWidth="1"/>
  </cols>
  <sheetData>
    <row r="1" spans="1:10" ht="48" customHeight="1" x14ac:dyDescent="0.2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393</v>
      </c>
      <c r="J1" s="14" t="s">
        <v>8</v>
      </c>
    </row>
    <row r="2" spans="1:10" ht="48" customHeight="1" x14ac:dyDescent="0.25">
      <c r="A2" s="15" t="str">
        <f>VLOOKUP($B2,'ERP Full List'!$B$2:$P$84,6, FALSE)</f>
        <v>1. Enrollment</v>
      </c>
      <c r="B2" s="16" t="s">
        <v>9</v>
      </c>
      <c r="C2" s="17" t="str">
        <f>VLOOKUP($B2,'ERP Full List'!$B$2:$P$84,2, FALSE)</f>
        <v>Implement improvements to Self Service Interface</v>
      </c>
      <c r="D2" s="17" t="str">
        <f>VLOOKUP($B2,'ERP Full List'!$B$2:$P$84,3, FALSE)</f>
        <v>Recommended configuration changes and welcome letters have been completed</v>
      </c>
      <c r="E2" s="16" t="str">
        <f>VLOOKUP($B2,'ERP Full List'!$B$2:$P$84,4, FALSE)</f>
        <v>1. In Progress</v>
      </c>
      <c r="F2" s="18">
        <v>44075</v>
      </c>
      <c r="G2" s="16" t="str">
        <f>VLOOKUP($B2,'ERP Full List'!$B$2:$P$84,7, FALSE)</f>
        <v>2. High</v>
      </c>
      <c r="H2" s="16" t="str">
        <f>VLOOKUP($B2,'ERP Full List'!$B$2:$P$84,8, FALSE)</f>
        <v>4. Medium</v>
      </c>
      <c r="I2" s="19" t="str">
        <f>VLOOKUP($B2,'ERP Full List'!$B$2:$P$84,10,FALSE)</f>
        <v>Cabinet</v>
      </c>
      <c r="J2" s="19">
        <f>VLOOKUP($B2,'ERP Full List'!$B$2:$P$84,9, FALSE)</f>
        <v>0.95</v>
      </c>
    </row>
    <row r="3" spans="1:10" ht="48" customHeight="1" x14ac:dyDescent="0.25">
      <c r="A3" s="15" t="str">
        <f>VLOOKUP($B3,'ERP Full List'!$B$2:$P$84,6, FALSE)</f>
        <v>1. Enrollment</v>
      </c>
      <c r="B3" s="16" t="s">
        <v>10</v>
      </c>
      <c r="C3" s="17" t="str">
        <f>VLOOKUP($B3,'ERP Full List'!$B$2:$P$84,2, FALSE)</f>
        <v>Implement Colleague Student Planning - Phase 1: electronic ed plans for counselors</v>
      </c>
      <c r="D3" s="17" t="str">
        <f>VLOOKUP($B3,'ERP Full List'!$B$2:$P$84,3, FALSE)</f>
        <v>Student Planning has been released to the pilot counselors, feedback on-going, creating more tracks</v>
      </c>
      <c r="E3" s="16" t="str">
        <f>VLOOKUP($B3,'ERP Full List'!$B$2:$P$84,4, FALSE)</f>
        <v>1. In Progress</v>
      </c>
      <c r="F3" s="18">
        <v>44166</v>
      </c>
      <c r="G3" s="16" t="str">
        <f>VLOOKUP($B3,'ERP Full List'!$B$2:$P$84,7, FALSE)</f>
        <v>2. High</v>
      </c>
      <c r="H3" s="16" t="str">
        <f>VLOOKUP($B3,'ERP Full List'!$B$2:$P$84,8, FALSE)</f>
        <v>1. Very Large</v>
      </c>
      <c r="I3" s="19" t="str">
        <f>VLOOKUP($B3,'ERP Full List'!$B$2:$P$84,10,FALSE)</f>
        <v>TCC</v>
      </c>
      <c r="J3" s="19">
        <f>VLOOKUP($B3,'ERP Full List'!$B$2:$P$84,9, FALSE)</f>
        <v>0.95</v>
      </c>
    </row>
    <row r="4" spans="1:10" ht="48" customHeight="1" x14ac:dyDescent="0.25">
      <c r="A4" s="15" t="str">
        <f>VLOOKUP($B4,'ERP Full List'!$B$2:$P$84,6, FALSE)</f>
        <v>1. Enrollment</v>
      </c>
      <c r="B4" s="16" t="s">
        <v>11</v>
      </c>
      <c r="C4" s="17" t="str">
        <f>VLOOKUP($B4,'ERP Full List'!$B$2:$P$84,2, FALSE)</f>
        <v>Implement Colleague Self Service/Registration</v>
      </c>
      <c r="D4" s="17" t="str">
        <f>VLOOKUP($B4,'ERP Full List'!$B$2:$P$84,3, FALSE)</f>
        <v>Initial configuration begun; Background coding of rosters in Test</v>
      </c>
      <c r="E4" s="16" t="str">
        <f>VLOOKUP($B4,'ERP Full List'!$B$2:$P$84,4, FALSE)</f>
        <v>1. In Progress</v>
      </c>
      <c r="F4" s="18">
        <v>44166</v>
      </c>
      <c r="G4" s="16" t="str">
        <f>VLOOKUP($B4,'ERP Full List'!$B$2:$P$84,7, FALSE)</f>
        <v>2. High</v>
      </c>
      <c r="H4" s="16" t="str">
        <f>VLOOKUP($B4,'ERP Full List'!$B$2:$P$84,8, FALSE)</f>
        <v>1. Very Large</v>
      </c>
      <c r="I4" s="19" t="str">
        <f>VLOOKUP($B4,'ERP Full List'!$B$2:$P$84,10,FALSE)</f>
        <v>TCC</v>
      </c>
      <c r="J4" s="19">
        <f>VLOOKUP($B4,'ERP Full List'!$B$2:$P$84,9, FALSE)</f>
        <v>0.85</v>
      </c>
    </row>
    <row r="5" spans="1:10" ht="48" customHeight="1" x14ac:dyDescent="0.25">
      <c r="A5" s="15" t="str">
        <f>VLOOKUP($B5,'ERP Full List'!$B$2:$P$84,6, FALSE)</f>
        <v>1. Enrollment</v>
      </c>
      <c r="B5" s="21" t="s">
        <v>13</v>
      </c>
      <c r="C5" s="17" t="str">
        <f>VLOOKUP($B5,'ERP Full List'!$B$2:$P$84,2, FALSE)</f>
        <v>Sort sections by time of day</v>
      </c>
      <c r="D5" s="17" t="str">
        <f>VLOOKUP($B5,'ERP Full List'!$B$2:$P$84,3, FALSE)</f>
        <v>Confirmed Ellucian will include in September update; Preparing new update in Test</v>
      </c>
      <c r="E5" s="16" t="str">
        <f>VLOOKUP($B5,'ERP Full List'!$B$2:$P$84,4, FALSE)</f>
        <v>1. In Progress</v>
      </c>
      <c r="F5" s="18">
        <v>44075</v>
      </c>
      <c r="G5" s="16" t="str">
        <f>VLOOKUP($B5,'ERP Full List'!$B$2:$P$84,7, FALSE)</f>
        <v>2. High</v>
      </c>
      <c r="H5" s="16" t="str">
        <f>VLOOKUP($B5,'ERP Full List'!$B$2:$P$84,8, FALSE)</f>
        <v>1. Very Large</v>
      </c>
      <c r="I5" s="19" t="str">
        <f>VLOOKUP($B5,'ERP Full List'!$B$2:$P$84,10,FALSE)</f>
        <v>Cabinet</v>
      </c>
      <c r="J5" s="19">
        <f>VLOOKUP($B5,'ERP Full List'!$B$2:$P$84,9, FALSE)</f>
        <v>0</v>
      </c>
    </row>
    <row r="6" spans="1:10" ht="48" customHeight="1" x14ac:dyDescent="0.25">
      <c r="A6" s="15" t="str">
        <f>VLOOKUP($B6,'ERP Full List'!$B$2:$P$84,6, FALSE)</f>
        <v>1. Enrollment</v>
      </c>
      <c r="B6" s="16" t="s">
        <v>175</v>
      </c>
      <c r="C6" s="17" t="str">
        <f>VLOOKUP($B6,'ERP Full List'!$B$2:$P$84,2, FALSE)</f>
        <v>Implement Colleague Financial Aid</v>
      </c>
      <c r="D6" s="17" t="str">
        <f>VLOOKUP($B6,'ERP Full List'!$B$2:$P$84,3, FALSE)</f>
        <v>CA State Grant Interface built; Postponed indefinitely</v>
      </c>
      <c r="E6" s="16" t="str">
        <f>VLOOKUP($B6,'ERP Full List'!$B$2:$P$84,4, FALSE)</f>
        <v>2. On Hold</v>
      </c>
      <c r="F6" s="18" t="str">
        <f>IFERROR(VLOOKUP($B6,'ERP Full List'!$B$2:$P$84,5, FALSE),"")</f>
        <v>N/A</v>
      </c>
      <c r="G6" s="16" t="str">
        <f>VLOOKUP($B6,'ERP Full List'!$B$2:$P$84,7, FALSE)</f>
        <v>2. High</v>
      </c>
      <c r="H6" s="16" t="str">
        <f>VLOOKUP($B6,'ERP Full List'!$B$2:$P$84,8, FALSE)</f>
        <v>1. Very Large</v>
      </c>
      <c r="I6" s="19" t="str">
        <f>VLOOKUP($B6,'ERP Full List'!$B$2:$P$84,10,FALSE)</f>
        <v>TCC</v>
      </c>
      <c r="J6" s="19">
        <f>VLOOKUP($B6,'ERP Full List'!$B$2:$P$84,9, FALSE)</f>
        <v>0</v>
      </c>
    </row>
    <row r="7" spans="1:10" ht="48" customHeight="1" x14ac:dyDescent="0.25">
      <c r="A7" s="15" t="str">
        <f>VLOOKUP($B7,'ERP Full List'!$B$2:$P$84,6, FALSE)</f>
        <v>1. Enrollment</v>
      </c>
      <c r="B7" s="16" t="s">
        <v>14</v>
      </c>
      <c r="C7" s="17" t="str">
        <f>VLOOKUP($B7,'ERP Full List'!$B$2:$P$84,2, FALSE)</f>
        <v>Route CCCApply data through CRM Recruit and configure for students (includes increasing frequency of application uploads)</v>
      </c>
      <c r="D7" s="17" t="str">
        <f>VLOOKUP($B7,'ERP Full List'!$B$2:$P$84,3, FALSE)</f>
        <v>Test authentication path built with CCC Tech Center; Recruit/Admissions BPA occurring 8/31 - 9/3</v>
      </c>
      <c r="E7" s="16" t="str">
        <f>VLOOKUP($B7,'ERP Full List'!$B$2:$P$84,4, FALSE)</f>
        <v>1. In Progress</v>
      </c>
      <c r="F7" s="18">
        <v>44105</v>
      </c>
      <c r="G7" s="16" t="str">
        <f>VLOOKUP($B7,'ERP Full List'!$B$2:$P$84,7, FALSE)</f>
        <v>3. Medium</v>
      </c>
      <c r="H7" s="16" t="str">
        <f>VLOOKUP($B7,'ERP Full List'!$B$2:$P$84,8, FALSE)</f>
        <v>1. Very Large</v>
      </c>
      <c r="I7" s="19" t="str">
        <f>VLOOKUP($B7,'ERP Full List'!$B$2:$P$84,10,FALSE)</f>
        <v>TCC</v>
      </c>
      <c r="J7" s="19">
        <f>VLOOKUP($B7,'ERP Full List'!$B$2:$P$84,9, FALSE)</f>
        <v>0.75</v>
      </c>
    </row>
    <row r="8" spans="1:10" ht="48" customHeight="1" x14ac:dyDescent="0.25">
      <c r="A8" s="15" t="str">
        <f>VLOOKUP($B8,'ERP Full List'!$B$2:$P$84,6, FALSE)</f>
        <v>1. Enrollment</v>
      </c>
      <c r="B8" s="16" t="s">
        <v>15</v>
      </c>
      <c r="C8" s="17" t="str">
        <f>VLOOKUP($B8,'ERP Full List'!$B$2:$P$84,2, FALSE)</f>
        <v>Create new value codes in the cohort screen and/or student type field (dual enrollment, FYE, incarcerated students)</v>
      </c>
      <c r="D8" s="17" t="str">
        <f>VLOOKUP($B8,'ERP Full List'!$B$2:$P$84,3, FALSE)</f>
        <v>Recommendations have been developed; Meeting with Instructional Ops on 6/1</v>
      </c>
      <c r="E8" s="16" t="str">
        <f>VLOOKUP($B8,'ERP Full List'!$B$2:$P$84,4, FALSE)</f>
        <v>1. In Progress</v>
      </c>
      <c r="F8" s="18">
        <f>IFERROR(VLOOKUP($B8,'ERP Full List'!$B$2:$P$84,5, FALSE),"")</f>
        <v>44135</v>
      </c>
      <c r="G8" s="16" t="str">
        <f>VLOOKUP($B8,'ERP Full List'!$B$2:$P$84,7, FALSE)</f>
        <v>3. Medium</v>
      </c>
      <c r="H8" s="16" t="str">
        <f>VLOOKUP($B8,'ERP Full List'!$B$2:$P$84,8, FALSE)</f>
        <v>3. Med-Large</v>
      </c>
      <c r="I8" s="19" t="str">
        <f>VLOOKUP($B8,'ERP Full List'!$B$2:$P$84,10,FALSE)</f>
        <v>TCC</v>
      </c>
      <c r="J8" s="19">
        <f>VLOOKUP($B8,'ERP Full List'!$B$2:$P$84,9, FALSE)</f>
        <v>0.6</v>
      </c>
    </row>
    <row r="9" spans="1:10" ht="48" customHeight="1" x14ac:dyDescent="0.25">
      <c r="A9" s="15" t="str">
        <f>VLOOKUP($B9,'ERP Full List'!$B$2:$P$84,6, FALSE)</f>
        <v>1. Enrollment</v>
      </c>
      <c r="B9" s="16" t="s">
        <v>16</v>
      </c>
      <c r="C9" s="17" t="str">
        <f>VLOOKUP($B9,'ERP Full List'!$B$2:$P$84,2, FALSE)</f>
        <v>Transition links and custom programs from WebAdvisor to Self Service (July 2021)</v>
      </c>
      <c r="D9" s="17" t="str">
        <f>VLOOKUP($B9,'ERP Full List'!$B$2:$P$84,3, FALSE)</f>
        <v>After faculty rosters transition, then begin with student billing links (e.g., Nelnet)</v>
      </c>
      <c r="E9" s="16" t="str">
        <f>VLOOKUP($B9,'ERP Full List'!$B$2:$P$84,4, FALSE)</f>
        <v>1. In Progress</v>
      </c>
      <c r="F9" s="18">
        <f>IFERROR(VLOOKUP($B9,'ERP Full List'!$B$2:$P$84,5, FALSE),"")</f>
        <v>44377</v>
      </c>
      <c r="G9" s="16" t="str">
        <f>VLOOKUP($B9,'ERP Full List'!$B$2:$P$84,7, FALSE)</f>
        <v>3. Medium</v>
      </c>
      <c r="H9" s="16" t="str">
        <f>VLOOKUP($B9,'ERP Full List'!$B$2:$P$84,8, FALSE)</f>
        <v>3. Med-Large</v>
      </c>
      <c r="I9" s="19" t="str">
        <f>VLOOKUP($B9,'ERP Full List'!$B$2:$P$84,10,FALSE)</f>
        <v>TCC</v>
      </c>
      <c r="J9" s="19">
        <f>VLOOKUP($B9,'ERP Full List'!$B$2:$P$84,9, FALSE)</f>
        <v>0.05</v>
      </c>
    </row>
    <row r="10" spans="1:10" ht="48" customHeight="1" x14ac:dyDescent="0.25">
      <c r="A10" s="15" t="str">
        <f>VLOOKUP($B10,'ERP Full List'!$B$2:$P$84,6, FALSE)</f>
        <v>1. Enrollment</v>
      </c>
      <c r="B10" s="16" t="s">
        <v>17</v>
      </c>
      <c r="C10" s="17" t="str">
        <f>VLOOKUP($B10,'ERP Full List'!$B$2:$P$84,2, FALSE)</f>
        <v>Program and define drop reason codes in Colleague</v>
      </c>
      <c r="D10" s="17" t="str">
        <f>VLOOKUP($B10,'ERP Full List'!$B$2:$P$84,3, FALSE)</f>
        <v>Drop reasons have been initiated for COVID-19; further codes will be developed for future term</v>
      </c>
      <c r="E10" s="16" t="str">
        <f>VLOOKUP($B10,'ERP Full List'!$B$2:$P$84,4, FALSE)</f>
        <v>1. In Progress</v>
      </c>
      <c r="F10" s="18" t="s">
        <v>162</v>
      </c>
      <c r="G10" s="16" t="str">
        <f>VLOOKUP($B10,'ERP Full List'!$B$2:$P$84,7, FALSE)</f>
        <v>4. Low</v>
      </c>
      <c r="H10" s="16" t="str">
        <f>VLOOKUP($B10,'ERP Full List'!$B$2:$P$84,8, FALSE)</f>
        <v>6. Small</v>
      </c>
      <c r="I10" s="19" t="str">
        <f>VLOOKUP($B10,'ERP Full List'!$B$2:$P$84,10,FALSE)</f>
        <v>TAC</v>
      </c>
      <c r="J10" s="19">
        <v>0</v>
      </c>
    </row>
    <row r="11" spans="1:10" ht="48" customHeight="1" x14ac:dyDescent="0.25">
      <c r="A11" s="15" t="str">
        <f>VLOOKUP($B11,'ERP Full List'!$B$2:$P$84,6, FALSE)</f>
        <v>1. Enrollment</v>
      </c>
      <c r="B11" s="16" t="s">
        <v>18</v>
      </c>
      <c r="C11" s="17" t="str">
        <f>VLOOKUP($B11,'ERP Full List'!$B$2:$P$84,2, FALSE)</f>
        <v>Implement Colleague Degree Audit (Student Planning: Phase II)</v>
      </c>
      <c r="D11" s="17" t="str">
        <f>VLOOKUP($B11,'ERP Full List'!$B$2:$P$84,3, FALSE)</f>
        <v>Audit of Degree Audit complete; Decision needs to be made</v>
      </c>
      <c r="E11" s="16" t="str">
        <f>VLOOKUP($B11,'ERP Full List'!$B$2:$P$84,4, FALSE)</f>
        <v>3. Not Started</v>
      </c>
      <c r="F11" s="18" t="str">
        <f>IFERROR(VLOOKUP($B11,'ERP Full List'!$B$2:$P$84,5, FALSE),"")</f>
        <v>N/A</v>
      </c>
      <c r="G11" s="16" t="str">
        <f>VLOOKUP($B11,'ERP Full List'!$B$2:$P$84,7, FALSE)</f>
        <v>5. Unknown</v>
      </c>
      <c r="H11" s="16" t="str">
        <f>VLOOKUP($B11,'ERP Full List'!$B$2:$P$84,8, FALSE)</f>
        <v>1. Very Large</v>
      </c>
      <c r="I11" s="19" t="str">
        <f>VLOOKUP($B11,'ERP Full List'!$B$2:$P$84,10,FALSE)</f>
        <v>TCC</v>
      </c>
      <c r="J11" s="19">
        <f>VLOOKUP($B11,'ERP Full List'!$B$2:$P$84,9, FALSE)</f>
        <v>0</v>
      </c>
    </row>
    <row r="12" spans="1:10" ht="48" customHeight="1" x14ac:dyDescent="0.25">
      <c r="A12" s="15" t="str">
        <f>VLOOKUP($B12,'ERP Full List'!$B$2:$P$84,6, FALSE)</f>
        <v>2. Compliance</v>
      </c>
      <c r="B12" s="16" t="s">
        <v>19</v>
      </c>
      <c r="C12" s="17" t="str">
        <f>VLOOKUP($B12,'ERP Full List'!$B$2:$P$84,2, FALSE)</f>
        <v>Notify Cal Grant students of full-time status and collect receipt of that notification</v>
      </c>
      <c r="D12" s="17" t="str">
        <f>VLOOKUP($B12,'ERP Full List'!$B$2:$P$84,3, FALSE)</f>
        <v>Engaged with FA re: wording; Need college approval of process</v>
      </c>
      <c r="E12" s="16" t="str">
        <f>VLOOKUP($B12,'ERP Full List'!$B$2:$P$84,4, FALSE)</f>
        <v>1. In Progress</v>
      </c>
      <c r="F12" s="18">
        <v>44075</v>
      </c>
      <c r="G12" s="16" t="str">
        <f>VLOOKUP($B12,'ERP Full List'!$B$2:$P$84,7, FALSE)</f>
        <v>1. Critical</v>
      </c>
      <c r="H12" s="16" t="str">
        <f>VLOOKUP($B12,'ERP Full List'!$B$2:$P$84,8, FALSE)</f>
        <v>6. Small</v>
      </c>
      <c r="I12" s="19" t="str">
        <f>VLOOKUP($B12,'ERP Full List'!$B$2:$P$84,10,FALSE)</f>
        <v>TAC</v>
      </c>
      <c r="J12" s="19">
        <f>VLOOKUP($B12,'ERP Full List'!$B$2:$P$84,9, FALSE)</f>
        <v>0.75</v>
      </c>
    </row>
    <row r="13" spans="1:10" ht="48" customHeight="1" x14ac:dyDescent="0.25">
      <c r="A13" s="15" t="str">
        <f>VLOOKUP($B13,'ERP Full List'!$B$2:$P$84,6, FALSE)</f>
        <v>2. Compliance</v>
      </c>
      <c r="B13" s="16" t="s">
        <v>21</v>
      </c>
      <c r="C13" s="17" t="str">
        <f>VLOOKUP($B13,'ERP Full List'!$B$2:$P$84,2, FALSE)</f>
        <v>Build integration between SAM and Colleague for detailed posting to student accounts</v>
      </c>
      <c r="D13" s="17" t="str">
        <f>VLOOKUP($B13,'ERP Full List'!$B$2:$P$84,3, FALSE)</f>
        <v>Need to finish transition to Linux first; Building SOW based on specs identified by DOE auditors</v>
      </c>
      <c r="E13" s="16" t="str">
        <f>VLOOKUP($B13,'ERP Full List'!$B$2:$P$84,4, FALSE)</f>
        <v>3. Not Started</v>
      </c>
      <c r="F13" s="18">
        <f>IFERROR(VLOOKUP($B13,'ERP Full List'!$B$2:$P$84,5, FALSE),"")</f>
        <v>44196</v>
      </c>
      <c r="G13" s="16" t="str">
        <f>VLOOKUP($B13,'ERP Full List'!$B$2:$P$84,7, FALSE)</f>
        <v>2. High</v>
      </c>
      <c r="H13" s="16" t="str">
        <f>VLOOKUP($B13,'ERP Full List'!$B$2:$P$84,8, FALSE)</f>
        <v>4. Medium</v>
      </c>
      <c r="I13" s="19" t="str">
        <f>VLOOKUP($B13,'ERP Full List'!$B$2:$P$84,10,FALSE)</f>
        <v>FA Audit</v>
      </c>
      <c r="J13" s="19">
        <f>VLOOKUP($B13,'ERP Full List'!$B$2:$P$84,9, FALSE)</f>
        <v>0</v>
      </c>
    </row>
    <row r="14" spans="1:10" ht="48" customHeight="1" x14ac:dyDescent="0.25">
      <c r="A14" s="15" t="str">
        <f>VLOOKUP($B14,'ERP Full List'!$B$2:$P$84,6, FALSE)</f>
        <v>2. Compliance</v>
      </c>
      <c r="B14" s="16" t="s">
        <v>22</v>
      </c>
      <c r="C14" s="17" t="str">
        <f>VLOOKUP($B14,'ERP Full List'!$B$2:$P$84,2, FALSE)</f>
        <v>Redo GL accounts to itemize student billing</v>
      </c>
      <c r="D14" s="17" t="str">
        <f>VLOOKUP($B14,'ERP Full List'!$B$2:$P$84,3, FALSE)</f>
        <v>Engagements have begun in Accounting; More engagements week of 6/1</v>
      </c>
      <c r="E14" s="16" t="str">
        <f>VLOOKUP($B14,'ERP Full List'!$B$2:$P$84,4, FALSE)</f>
        <v>1. In Progress</v>
      </c>
      <c r="F14" s="18">
        <v>44166</v>
      </c>
      <c r="G14" s="16" t="str">
        <f>VLOOKUP($B14,'ERP Full List'!$B$2:$P$84,7, FALSE)</f>
        <v>3. Medium</v>
      </c>
      <c r="H14" s="16" t="str">
        <f>VLOOKUP($B14,'ERP Full List'!$B$2:$P$84,8, FALSE)</f>
        <v>2. Large</v>
      </c>
      <c r="I14" s="19" t="str">
        <f>VLOOKUP($B14,'ERP Full List'!$B$2:$P$84,10,FALSE)</f>
        <v>TCC</v>
      </c>
      <c r="J14" s="19">
        <f>VLOOKUP($B14,'ERP Full List'!$B$2:$P$84,9, FALSE)</f>
        <v>0.25</v>
      </c>
    </row>
    <row r="15" spans="1:10" ht="48" customHeight="1" x14ac:dyDescent="0.25">
      <c r="A15" s="15" t="str">
        <f>VLOOKUP($B15,'ERP Full List'!$B$2:$P$84,6, FALSE)</f>
        <v>2. Compliance</v>
      </c>
      <c r="B15" s="16" t="s">
        <v>23</v>
      </c>
      <c r="C15" s="17" t="str">
        <f>VLOOKUP($B15,'ERP Full List'!$B$2:$P$84,2, FALSE)</f>
        <v>Software to track Title IX claims/actions</v>
      </c>
      <c r="D15" s="17" t="str">
        <f>VLOOKUP($B15,'ERP Full List'!$B$2:$P$84,3, FALSE)</f>
        <v>SSO completed; Kickoff meeting completed; Project implementation postponed due to COVID-19</v>
      </c>
      <c r="E15" s="16" t="str">
        <f>VLOOKUP($B15,'ERP Full List'!$B$2:$P$84,4, FALSE)</f>
        <v>2. On Hold</v>
      </c>
      <c r="F15" s="18">
        <v>44166</v>
      </c>
      <c r="G15" s="16" t="str">
        <f>VLOOKUP($B15,'ERP Full List'!$B$2:$P$84,7, FALSE)</f>
        <v>3. Medium</v>
      </c>
      <c r="H15" s="16" t="str">
        <f>VLOOKUP($B15,'ERP Full List'!$B$2:$P$84,8, FALSE)</f>
        <v>4. Medium</v>
      </c>
      <c r="I15" s="19" t="str">
        <f>VLOOKUP($B15,'ERP Full List'!$B$2:$P$84,10,FALSE)</f>
        <v>TCC</v>
      </c>
      <c r="J15" s="19">
        <f>VLOOKUP($B15,'ERP Full List'!$B$2:$P$84,9, FALSE)</f>
        <v>0.2</v>
      </c>
    </row>
    <row r="16" spans="1:10" ht="48" customHeight="1" x14ac:dyDescent="0.25">
      <c r="A16" s="15" t="str">
        <f>VLOOKUP($B16,'ERP Full List'!$B$2:$P$84,6, FALSE)</f>
        <v>2. Compliance</v>
      </c>
      <c r="B16" s="16" t="s">
        <v>24</v>
      </c>
      <c r="C16" s="17" t="str">
        <f>VLOOKUP($B16,'ERP Full List'!$B$2:$P$84,2, FALSE)</f>
        <v>Implement Directory Opt Out/FERPA notifications in Self Service</v>
      </c>
      <c r="D16" s="17" t="str">
        <f>VLOOKUP($B16,'ERP Full List'!$B$2:$P$84,3, FALSE)</f>
        <v>Can use Self Service functionality (e.g., AB2248)</v>
      </c>
      <c r="E16" s="16" t="str">
        <f>VLOOKUP($B16,'ERP Full List'!$B$2:$P$84,4, FALSE)</f>
        <v>3. Not Started</v>
      </c>
      <c r="F16" s="18">
        <v>44075</v>
      </c>
      <c r="G16" s="16" t="str">
        <f>VLOOKUP($B16,'ERP Full List'!$B$2:$P$84,7, FALSE)</f>
        <v>5. Unknown</v>
      </c>
      <c r="H16" s="16" t="str">
        <f>VLOOKUP($B16,'ERP Full List'!$B$2:$P$84,8, FALSE)</f>
        <v>6. Small</v>
      </c>
      <c r="I16" s="19" t="str">
        <f>VLOOKUP($B16,'ERP Full List'!$B$2:$P$84,10,FALSE)</f>
        <v>TAC</v>
      </c>
      <c r="J16" s="19">
        <v>0.5</v>
      </c>
    </row>
    <row r="17" spans="1:10" ht="48" customHeight="1" x14ac:dyDescent="0.25">
      <c r="A17" s="15" t="str">
        <f>VLOOKUP($B17,'ERP Full List'!$B$2:$P$84,6, FALSE)</f>
        <v>2. Compliance</v>
      </c>
      <c r="B17" s="16" t="s">
        <v>415</v>
      </c>
      <c r="C17" s="17" t="str">
        <f>VLOOKUP($B17,'ERP Full List'!$B$2:$P$84,2, FALSE)</f>
        <v>?</v>
      </c>
      <c r="D17" s="17" t="str">
        <f>VLOOKUP($B17,'ERP Full List'!$B$2:$P$84,3, FALSE)</f>
        <v>Needs SOW &amp; Prioritization</v>
      </c>
      <c r="E17" s="16" t="str">
        <f>VLOOKUP($B17,'ERP Full List'!$B$2:$P$84,4, FALSE)</f>
        <v>3. Not Started</v>
      </c>
      <c r="F17" s="18" t="str">
        <f>IFERROR(VLOOKUP($B17,'ERP Full List'!$B$2:$P$84,5, FALSE),"")</f>
        <v>N/A</v>
      </c>
      <c r="G17" s="16" t="str">
        <f>VLOOKUP($B17,'ERP Full List'!$B$2:$P$84,7, FALSE)</f>
        <v>5. Unknown</v>
      </c>
      <c r="H17" s="16" t="str">
        <f>VLOOKUP($B17,'ERP Full List'!$B$2:$P$84,8, FALSE)</f>
        <v>8. Unknown</v>
      </c>
      <c r="I17" s="19" t="str">
        <f>VLOOKUP($B17,'ERP Full List'!$B$2:$P$84,10,FALSE)</f>
        <v>SS RRT</v>
      </c>
      <c r="J17" s="19">
        <f>VLOOKUP($B17,'ERP Full List'!$B$2:$P$84,9, FALSE)</f>
        <v>0</v>
      </c>
    </row>
    <row r="18" spans="1:10" ht="48" customHeight="1" x14ac:dyDescent="0.25">
      <c r="A18" s="15" t="str">
        <f>VLOOKUP($B18,'ERP Full List'!$B$2:$P$84,6, FALSE)</f>
        <v>3. Infrastructure</v>
      </c>
      <c r="B18" s="16" t="s">
        <v>25</v>
      </c>
      <c r="C18" s="17" t="str">
        <f>VLOOKUP($B18,'ERP Full List'!$B$2:$P$84,2, FALSE)</f>
        <v>Upgrade Colleague UI to version 5.x (older version not supported)</v>
      </c>
      <c r="D18" s="17" t="str">
        <f>VLOOKUP($B18,'ERP Full List'!$B$2:$P$84,3, FALSE)</f>
        <v>Colleague UI 5.X installed and ImageNow users are all using the new interface</v>
      </c>
      <c r="E18" s="16" t="str">
        <f>VLOOKUP($B18,'ERP Full List'!$B$2:$P$84,4, FALSE)</f>
        <v>1. In Progress</v>
      </c>
      <c r="F18" s="18">
        <v>44166</v>
      </c>
      <c r="G18" s="16" t="str">
        <f>VLOOKUP($B18,'ERP Full List'!$B$2:$P$84,7, FALSE)</f>
        <v>1. Critical</v>
      </c>
      <c r="H18" s="16" t="str">
        <f>VLOOKUP($B18,'ERP Full List'!$B$2:$P$84,8, FALSE)</f>
        <v>3. Med-Large</v>
      </c>
      <c r="I18" s="19" t="str">
        <f>VLOOKUP($B18,'ERP Full List'!$B$2:$P$84,10,FALSE)</f>
        <v>Operational</v>
      </c>
      <c r="J18" s="19">
        <f>VLOOKUP($B18,'ERP Full List'!$B$2:$P$84,9, FALSE)</f>
        <v>0.9</v>
      </c>
    </row>
    <row r="19" spans="1:10" ht="48" customHeight="1" x14ac:dyDescent="0.25">
      <c r="A19" s="26" t="str">
        <f>VLOOKUP($B19,'ERP Full List'!$B$2:$P$84,6, FALSE)</f>
        <v>3. Infrastructure</v>
      </c>
      <c r="B19" s="32" t="s">
        <v>26</v>
      </c>
      <c r="C19" s="28" t="str">
        <f>VLOOKUP($B19,'ERP Full List'!$B$2:$P$84,2, FALSE)</f>
        <v>Implement single sign on and Office 365 for students (accounts in the cloud)</v>
      </c>
      <c r="D19" s="28" t="str">
        <f>VLOOKUP($B19,'ERP Full List'!$B$2:$P$84,3, FALSE)</f>
        <v>Student accounts in the cloud; Migrated viral student accounts; Students accounts creation process complete; Need to decide policies and communication plan</v>
      </c>
      <c r="E19" s="32" t="str">
        <f>VLOOKUP($B19,'ERP Full List'!$B$2:$P$84,4, FALSE)</f>
        <v>1. In Progress</v>
      </c>
      <c r="F19" s="33">
        <f>IFERROR(VLOOKUP($B19,'ERP Full List'!$B$2:$P$84,5, FALSE),"")</f>
        <v>44104</v>
      </c>
      <c r="G19" s="32" t="str">
        <f>VLOOKUP($B19,'ERP Full List'!$B$2:$P$84,7, FALSE)</f>
        <v>2. High</v>
      </c>
      <c r="H19" s="32" t="str">
        <f>VLOOKUP($B19,'ERP Full List'!$B$2:$P$84,8, FALSE)</f>
        <v>1. Very Large</v>
      </c>
      <c r="I19" s="19" t="str">
        <f>VLOOKUP($B19,'ERP Full List'!$B$2:$P$84,10,FALSE)</f>
        <v>Tech RRT</v>
      </c>
      <c r="J19" s="31">
        <f>VLOOKUP($B19,'ERP Full List'!$B$2:$P$84,9, FALSE)</f>
        <v>0.8</v>
      </c>
    </row>
    <row r="20" spans="1:10" ht="48" customHeight="1" x14ac:dyDescent="0.25">
      <c r="A20" s="26" t="str">
        <f>VLOOKUP($B20,'ERP Full List'!$B$2:$P$84,6, FALSE)</f>
        <v>3. Infrastructure</v>
      </c>
      <c r="B20" s="32" t="s">
        <v>186</v>
      </c>
      <c r="C20" s="28" t="str">
        <f>VLOOKUP($B20,'ERP Full List'!$B$2:$P$84,2, FALSE)</f>
        <v>Implement SSO for students</v>
      </c>
      <c r="D20" s="28" t="str">
        <f>VLOOKUP($B20,'ERP Full List'!$B$2:$P$84,3, FALSE)</f>
        <v>Dependent on Office 365 SSO</v>
      </c>
      <c r="E20" s="32" t="str">
        <f>VLOOKUP($B20,'ERP Full List'!$B$2:$P$84,4, FALSE)</f>
        <v>3. Not Started</v>
      </c>
      <c r="F20" s="33" t="str">
        <f>IFERROR(VLOOKUP($B20,'ERP Full List'!$B$2:$P$84,5, FALSE),"")</f>
        <v>N/A</v>
      </c>
      <c r="G20" s="32" t="str">
        <f>VLOOKUP($B20,'ERP Full List'!$B$2:$P$84,7, FALSE)</f>
        <v>2. High</v>
      </c>
      <c r="H20" s="32" t="str">
        <f>VLOOKUP($B20,'ERP Full List'!$B$2:$P$84,8, FALSE)</f>
        <v>5. Sm-Medium</v>
      </c>
      <c r="I20" s="19" t="str">
        <f>VLOOKUP($B20,'ERP Full List'!$B$2:$P$84,10,FALSE)</f>
        <v>Tech RRT</v>
      </c>
      <c r="J20" s="31">
        <f>VLOOKUP($B20,'ERP Full List'!$B$2:$P$84,9, FALSE)</f>
        <v>0</v>
      </c>
    </row>
    <row r="21" spans="1:10" ht="48" customHeight="1" x14ac:dyDescent="0.25">
      <c r="A21" s="15" t="str">
        <f>VLOOKUP($B21,'ERP Full List'!$B$2:$P$84,6, FALSE)</f>
        <v>3. Infrastructure</v>
      </c>
      <c r="B21" s="16" t="s">
        <v>27</v>
      </c>
      <c r="C21" s="17" t="str">
        <f>VLOOKUP($B21,'ERP Full List'!$B$2:$P$84,2, FALSE)</f>
        <v>Implement SSO for students</v>
      </c>
      <c r="D21" s="17" t="str">
        <f>VLOOKUP($B21,'ERP Full List'!$B$2:$P$84,3, FALSE)</f>
        <v>Dependent on Office 365 SSO</v>
      </c>
      <c r="E21" s="16" t="str">
        <f>VLOOKUP($B21,'ERP Full List'!$B$2:$P$84,4, FALSE)</f>
        <v>3. Not Started</v>
      </c>
      <c r="F21" s="18" t="str">
        <f>IFERROR(VLOOKUP($B21,'ERP Full List'!$B$2:$P$84,5, FALSE),"")</f>
        <v>N/A</v>
      </c>
      <c r="G21" s="16" t="str">
        <f>VLOOKUP($B21,'ERP Full List'!$B$2:$P$84,7, FALSE)</f>
        <v>2. High</v>
      </c>
      <c r="H21" s="16" t="str">
        <f>VLOOKUP($B21,'ERP Full List'!$B$2:$P$84,8, FALSE)</f>
        <v>2. Large</v>
      </c>
      <c r="I21" s="19" t="str">
        <f>VLOOKUP($B21,'ERP Full List'!$B$2:$P$84,10,FALSE)</f>
        <v>Tech RRT</v>
      </c>
      <c r="J21" s="19">
        <f>VLOOKUP($B21,'ERP Full List'!$B$2:$P$84,9, FALSE)</f>
        <v>0</v>
      </c>
    </row>
    <row r="22" spans="1:10" ht="48" customHeight="1" x14ac:dyDescent="0.25">
      <c r="A22" s="15" t="str">
        <f>VLOOKUP($B22,'ERP Full List'!$B$2:$P$84,6, FALSE)</f>
        <v>3. Infrastructure</v>
      </c>
      <c r="B22" s="16" t="s">
        <v>28</v>
      </c>
      <c r="C22" s="17" t="str">
        <f>VLOOKUP($B22,'ERP Full List'!$B$2:$P$84,2, FALSE)</f>
        <v>Implement curriculum management software districtwide</v>
      </c>
      <c r="D22" s="17" t="str">
        <f>VLOOKUP($B22,'ERP Full List'!$B$2:$P$84,3, FALSE)</f>
        <v>Waiting to see conclusion of CCCCO RFP</v>
      </c>
      <c r="E22" s="16" t="str">
        <f>VLOOKUP($B22,'ERP Full List'!$B$2:$P$84,4, FALSE)</f>
        <v>3. Not Started</v>
      </c>
      <c r="F22" s="18" t="str">
        <f>IFERROR(VLOOKUP($B22,'ERP Full List'!$B$2:$P$84,5, FALSE),"")</f>
        <v>N/A</v>
      </c>
      <c r="G22" s="16" t="str">
        <f>VLOOKUP($B22,'ERP Full List'!$B$2:$P$84,7, FALSE)</f>
        <v>2. High</v>
      </c>
      <c r="H22" s="16" t="str">
        <f>VLOOKUP($B22,'ERP Full List'!$B$2:$P$84,8, FALSE)</f>
        <v>1. Very Large</v>
      </c>
      <c r="I22" s="19" t="str">
        <f>VLOOKUP($B22,'ERP Full List'!$B$2:$P$84,10,FALSE)</f>
        <v>TCC</v>
      </c>
      <c r="J22" s="19">
        <f>VLOOKUP($B22,'ERP Full List'!$B$2:$P$84,9, FALSE)</f>
        <v>0</v>
      </c>
    </row>
    <row r="23" spans="1:10" ht="48" customHeight="1" x14ac:dyDescent="0.25">
      <c r="A23" s="15" t="str">
        <f>VLOOKUP($B23,'ERP Full List'!$B$2:$P$84,6, FALSE)</f>
        <v>3. Infrastructure</v>
      </c>
      <c r="B23" s="16" t="s">
        <v>29</v>
      </c>
      <c r="C23" s="17" t="str">
        <f>VLOOKUP($B23,'ERP Full List'!$B$2:$P$84,2, FALSE)</f>
        <v>Regional Workforce project to redesign GCCCD websites</v>
      </c>
      <c r="D23" s="17" t="str">
        <f>VLOOKUP($B23,'ERP Full List'!$B$2:$P$84,3, FALSE)</f>
        <v>College websites are live; Working through issues</v>
      </c>
      <c r="E23" s="16" t="str">
        <f>VLOOKUP($B23,'ERP Full List'!$B$2:$P$84,4, FALSE)</f>
        <v>1. In Progress</v>
      </c>
      <c r="F23" s="18">
        <f>IFERROR(VLOOKUP($B23,'ERP Full List'!$B$2:$P$84,5, FALSE),"")</f>
        <v>44044</v>
      </c>
      <c r="G23" s="16" t="str">
        <f>VLOOKUP($B23,'ERP Full List'!$B$2:$P$84,7, FALSE)</f>
        <v>3. Medium</v>
      </c>
      <c r="H23" s="16" t="str">
        <f>VLOOKUP($B23,'ERP Full List'!$B$2:$P$84,8, FALSE)</f>
        <v>2. Large</v>
      </c>
      <c r="I23" s="19" t="str">
        <f>VLOOKUP($B23,'ERP Full List'!$B$2:$P$84,10,FALSE)</f>
        <v>Cabinet</v>
      </c>
      <c r="J23" s="19">
        <f>VLOOKUP($B23,'ERP Full List'!$B$2:$P$84,9, FALSE)</f>
        <v>0.9</v>
      </c>
    </row>
    <row r="24" spans="1:10" ht="48" customHeight="1" x14ac:dyDescent="0.25">
      <c r="A24" s="15" t="str">
        <f>VLOOKUP($B24,'ERP Full List'!$B$2:$P$84,6, FALSE)</f>
        <v>3. Infrastructure</v>
      </c>
      <c r="B24" s="16" t="s">
        <v>30</v>
      </c>
      <c r="C24" s="17" t="str">
        <f>VLOOKUP($B24,'ERP Full List'!$B$2:$P$84,2, FALSE)</f>
        <v>Optimize the use of Colleague communication management process</v>
      </c>
      <c r="D24" s="17" t="str">
        <f>VLOOKUP($B24,'ERP Full List'!$B$2:$P$84,3, FALSE)</f>
        <v>AB19 communication process done; Engagements scheduled for Feb 24-26 &amp; Mar 17-18</v>
      </c>
      <c r="E24" s="16" t="str">
        <f>VLOOKUP($B24,'ERP Full List'!$B$2:$P$84,4, FALSE)</f>
        <v>1. In Progress</v>
      </c>
      <c r="F24" s="18">
        <v>44075</v>
      </c>
      <c r="G24" s="16" t="str">
        <f>VLOOKUP($B24,'ERP Full List'!$B$2:$P$84,7, FALSE)</f>
        <v>3. Medium</v>
      </c>
      <c r="H24" s="16" t="str">
        <f>VLOOKUP($B24,'ERP Full List'!$B$2:$P$84,8, FALSE)</f>
        <v>6. Small</v>
      </c>
      <c r="I24" s="19" t="str">
        <f>VLOOKUP($B24,'ERP Full List'!$B$2:$P$84,10,FALSE)</f>
        <v>TCC</v>
      </c>
      <c r="J24" s="19">
        <f>VLOOKUP($B24,'ERP Full List'!$B$2:$P$84,9, FALSE)</f>
        <v>0.5</v>
      </c>
    </row>
    <row r="25" spans="1:10" ht="48" customHeight="1" x14ac:dyDescent="0.25">
      <c r="A25" s="15" t="str">
        <f>VLOOKUP($B25,'ERP Full List'!$B$2:$P$84,6, FALSE)</f>
        <v>3. Infrastructure</v>
      </c>
      <c r="B25" s="16" t="s">
        <v>31</v>
      </c>
      <c r="C25" s="17" t="str">
        <f>VLOOKUP($B25,'ERP Full List'!$B$2:$P$84,2, FALSE)</f>
        <v>Transition SAM to Linux from Unix</v>
      </c>
      <c r="D25" s="17" t="str">
        <f>VLOOKUP($B25,'ERP Full List'!$B$2:$P$84,3, FALSE)</f>
        <v>Licensing issue with Microfocus resolved; PR routing through process</v>
      </c>
      <c r="E25" s="16" t="str">
        <f>VLOOKUP($B25,'ERP Full List'!$B$2:$P$84,4, FALSE)</f>
        <v>1. In Progress</v>
      </c>
      <c r="F25" s="18">
        <v>44105</v>
      </c>
      <c r="G25" s="16" t="str">
        <f>VLOOKUP($B25,'ERP Full List'!$B$2:$P$84,7, FALSE)</f>
        <v>3. Medium</v>
      </c>
      <c r="H25" s="16" t="str">
        <f>VLOOKUP($B25,'ERP Full List'!$B$2:$P$84,8, FALSE)</f>
        <v>4. Medium</v>
      </c>
      <c r="I25" s="19" t="str">
        <f>VLOOKUP($B25,'ERP Full List'!$B$2:$P$84,10,FALSE)</f>
        <v>Operational</v>
      </c>
      <c r="J25" s="19">
        <f>VLOOKUP($B25,'ERP Full List'!$B$2:$P$84,9, FALSE)</f>
        <v>0.5</v>
      </c>
    </row>
    <row r="26" spans="1:10" ht="48" customHeight="1" x14ac:dyDescent="0.25">
      <c r="A26" s="15" t="str">
        <f>VLOOKUP($B26,'ERP Full List'!$B$2:$P$84,6, FALSE)</f>
        <v>3. Infrastructure</v>
      </c>
      <c r="B26" s="16" t="s">
        <v>32</v>
      </c>
      <c r="C26" s="17" t="str">
        <f>VLOOKUP($B26,'ERP Full List'!$B$2:$P$84,2, FALSE)</f>
        <v>Convert Colleague databases to a SQL environment</v>
      </c>
      <c r="D26" s="17" t="str">
        <f>VLOOKUP($B26,'ERP Full List'!$B$2:$P$84,3, FALSE)</f>
        <v>Data cleaning and documentation in process; Documenting customizations</v>
      </c>
      <c r="E26" s="16" t="str">
        <f>VLOOKUP($B26,'ERP Full List'!$B$2:$P$84,4, FALSE)</f>
        <v>1. In Progress</v>
      </c>
      <c r="F26" s="18">
        <f>IFERROR(VLOOKUP($B26,'ERP Full List'!$B$2:$P$84,5, FALSE),"")</f>
        <v>44135</v>
      </c>
      <c r="G26" s="16" t="str">
        <f>VLOOKUP($B26,'ERP Full List'!$B$2:$P$84,7, FALSE)</f>
        <v>3. Medium</v>
      </c>
      <c r="H26" s="16" t="str">
        <f>VLOOKUP($B26,'ERP Full List'!$B$2:$P$84,8, FALSE)</f>
        <v>1. Very Large</v>
      </c>
      <c r="I26" s="19" t="str">
        <f>VLOOKUP($B26,'ERP Full List'!$B$2:$P$84,10,FALSE)</f>
        <v>TCC</v>
      </c>
      <c r="J26" s="19">
        <f>VLOOKUP($B26,'ERP Full List'!$B$2:$P$84,9, FALSE)</f>
        <v>0.4</v>
      </c>
    </row>
    <row r="27" spans="1:10" ht="48" customHeight="1" x14ac:dyDescent="0.25">
      <c r="A27" s="15" t="str">
        <f>VLOOKUP($B27,'ERP Full List'!$B$2:$P$84,6, FALSE)</f>
        <v>3. Infrastructure</v>
      </c>
      <c r="B27" s="16" t="s">
        <v>33</v>
      </c>
      <c r="C27" s="17" t="str">
        <f>VLOOKUP($B27,'ERP Full List'!$B$2:$P$84,2, FALSE)</f>
        <v>Optimize the way Colleague uses addresses</v>
      </c>
      <c r="D27" s="17" t="str">
        <f>VLOOKUP($B27,'ERP Full List'!$B$2:$P$84,3, FALSE)</f>
        <v>Engagement scheduled March 9-10; Further work needed from A&amp;R</v>
      </c>
      <c r="E27" s="16" t="str">
        <f>VLOOKUP($B27,'ERP Full List'!$B$2:$P$84,4, FALSE)</f>
        <v>1. In Progress</v>
      </c>
      <c r="F27" s="18">
        <v>44166</v>
      </c>
      <c r="G27" s="16" t="str">
        <f>VLOOKUP($B27,'ERP Full List'!$B$2:$P$84,7, FALSE)</f>
        <v>3. Medium</v>
      </c>
      <c r="H27" s="16" t="str">
        <f>VLOOKUP($B27,'ERP Full List'!$B$2:$P$84,8, FALSE)</f>
        <v>6. Small</v>
      </c>
      <c r="I27" s="19" t="str">
        <f>VLOOKUP($B27,'ERP Full List'!$B$2:$P$84,10,FALSE)</f>
        <v>TCC</v>
      </c>
      <c r="J27" s="19">
        <f>VLOOKUP($B27,'ERP Full List'!$B$2:$P$84,9, FALSE)</f>
        <v>0.25</v>
      </c>
    </row>
    <row r="28" spans="1:10" ht="48" customHeight="1" x14ac:dyDescent="0.25">
      <c r="A28" s="26" t="str">
        <f>VLOOKUP($B28,'ERP Full List'!$B$2:$P$84,6, FALSE)</f>
        <v>3. Infrastructure</v>
      </c>
      <c r="B28" s="32" t="s">
        <v>34</v>
      </c>
      <c r="C28" s="28" t="str">
        <f>VLOOKUP($B28,'ERP Full List'!$B$2:$P$84,2, FALSE)</f>
        <v>Implement eSignatures and forms districtwide</v>
      </c>
      <c r="D28" s="28" t="str">
        <f>VLOOKUP($B28,'ERP Full List'!$B$2:$P$84,3, FALSE)</f>
        <v>Pending discovery and comparison with other tools</v>
      </c>
      <c r="E28" s="32" t="str">
        <f>VLOOKUP($B28,'ERP Full List'!$B$2:$P$84,4, FALSE)</f>
        <v>3. Not Started</v>
      </c>
      <c r="F28" s="33" t="str">
        <f>IFERROR(VLOOKUP($B28,'ERP Full List'!$B$2:$P$84,5, FALSE),"")</f>
        <v>N/A</v>
      </c>
      <c r="G28" s="32" t="str">
        <f>VLOOKUP($B28,'ERP Full List'!$B$2:$P$84,7, FALSE)</f>
        <v>3. Medium</v>
      </c>
      <c r="H28" s="32" t="str">
        <f>VLOOKUP($B28,'ERP Full List'!$B$2:$P$84,8, FALSE)</f>
        <v>3. Med-Large</v>
      </c>
      <c r="I28" s="19" t="str">
        <f>VLOOKUP($B28,'ERP Full List'!$B$2:$P$84,10,FALSE)</f>
        <v>Tech RRT</v>
      </c>
      <c r="J28" s="31">
        <f>VLOOKUP($B28,'ERP Full List'!$B$2:$P$84,9, FALSE)</f>
        <v>0</v>
      </c>
    </row>
    <row r="29" spans="1:10" ht="48" customHeight="1" x14ac:dyDescent="0.25">
      <c r="A29" s="26" t="str">
        <f>VLOOKUP($B29,'ERP Full List'!$B$2:$P$84,6, FALSE)</f>
        <v>3. Infrastructure</v>
      </c>
      <c r="B29" s="32" t="s">
        <v>35</v>
      </c>
      <c r="C29" s="28" t="str">
        <f>VLOOKUP($B29,'ERP Full List'!$B$2:$P$84,2, FALSE)</f>
        <v>Set up Credentials for remote processing and delivery of eTranscripts</v>
      </c>
      <c r="D29" s="28" t="s">
        <v>434</v>
      </c>
      <c r="E29" s="32" t="s">
        <v>89</v>
      </c>
      <c r="F29" s="33">
        <f>IFERROR(VLOOKUP($B29,'ERP Full List'!$B$2:$P$84,5, FALSE),"")</f>
        <v>44104</v>
      </c>
      <c r="G29" s="32" t="str">
        <f>VLOOKUP($B29,'ERP Full List'!$B$2:$P$84,7, FALSE)</f>
        <v>3. Medium</v>
      </c>
      <c r="H29" s="32" t="str">
        <f>VLOOKUP($B29,'ERP Full List'!$B$2:$P$84,8, FALSE)</f>
        <v>6. Small</v>
      </c>
      <c r="I29" s="19" t="str">
        <f>VLOOKUP($B29,'ERP Full List'!$B$2:$P$84,10,FALSE)</f>
        <v>SS RRT</v>
      </c>
      <c r="J29" s="31">
        <f>VLOOKUP($B29,'ERP Full List'!$B$2:$P$84,9, FALSE)</f>
        <v>0</v>
      </c>
    </row>
    <row r="30" spans="1:10" ht="48" customHeight="1" x14ac:dyDescent="0.25">
      <c r="A30" s="15" t="str">
        <f>VLOOKUP($B30,'ERP Full List'!$B$2:$P$84,6, FALSE)</f>
        <v>3. Infrastructure</v>
      </c>
      <c r="B30" s="16" t="s">
        <v>36</v>
      </c>
      <c r="C30" s="17" t="str">
        <f>VLOOKUP($B30,'ERP Full List'!$B$2:$P$84,2, FALSE)</f>
        <v>Convert District website to OU Campus</v>
      </c>
      <c r="D30" s="17" t="str">
        <f>VLOOKUP($B30,'ERP Full List'!$B$2:$P$84,3, FALSE)</f>
        <v>Need project plan and procurement for configuration services</v>
      </c>
      <c r="E30" s="16" t="str">
        <f>VLOOKUP($B30,'ERP Full List'!$B$2:$P$84,4, FALSE)</f>
        <v>3. Not Started</v>
      </c>
      <c r="F30" s="18" t="str">
        <f>IFERROR(VLOOKUP($B30,'ERP Full List'!$B$2:$P$84,5, FALSE),"")</f>
        <v>N/A</v>
      </c>
      <c r="G30" s="16" t="str">
        <f>VLOOKUP($B30,'ERP Full List'!$B$2:$P$84,7, FALSE)</f>
        <v>3. Medium</v>
      </c>
      <c r="H30" s="16" t="str">
        <f>VLOOKUP($B30,'ERP Full List'!$B$2:$P$84,8, FALSE)</f>
        <v>3. Med-Large</v>
      </c>
      <c r="I30" s="19" t="str">
        <f>VLOOKUP($B30,'ERP Full List'!$B$2:$P$84,10,FALSE)</f>
        <v>Cabinet</v>
      </c>
      <c r="J30" s="19">
        <f>VLOOKUP($B30,'ERP Full List'!$B$2:$P$84,9, FALSE)</f>
        <v>0</v>
      </c>
    </row>
    <row r="31" spans="1:10" ht="48" customHeight="1" x14ac:dyDescent="0.25">
      <c r="A31" s="15" t="str">
        <f>VLOOKUP($B31,'ERP Full List'!$B$2:$P$84,6, FALSE)</f>
        <v>3. Infrastructure</v>
      </c>
      <c r="B31" s="16" t="s">
        <v>38</v>
      </c>
      <c r="C31" s="17" t="str">
        <f>VLOOKUP($B31,'ERP Full List'!$B$2:$P$84,2, FALSE)</f>
        <v>Transition all data from iFAS into SQL database</v>
      </c>
      <c r="D31" s="17" t="str">
        <f>VLOOKUP($B31,'ERP Full List'!$B$2:$P$84,3, FALSE)</f>
        <v>IT has begun constructing SQL database to house data</v>
      </c>
      <c r="E31" s="16" t="str">
        <f>VLOOKUP($B31,'ERP Full List'!$B$2:$P$84,4, FALSE)</f>
        <v>1. In Progress</v>
      </c>
      <c r="F31" s="18">
        <f>IFERROR(VLOOKUP($B31,'ERP Full List'!$B$2:$P$84,5, FALSE),"")</f>
        <v>44196</v>
      </c>
      <c r="G31" s="16" t="str">
        <f>VLOOKUP($B31,'ERP Full List'!$B$2:$P$84,7, FALSE)</f>
        <v>4. Low</v>
      </c>
      <c r="H31" s="16" t="str">
        <f>VLOOKUP($B31,'ERP Full List'!$B$2:$P$84,8, FALSE)</f>
        <v>3. Med-Large</v>
      </c>
      <c r="I31" s="19" t="str">
        <f>VLOOKUP($B31,'ERP Full List'!$B$2:$P$84,10,FALSE)</f>
        <v>Operational</v>
      </c>
      <c r="J31" s="19">
        <f>VLOOKUP($B31,'ERP Full List'!$B$2:$P$84,9, FALSE)</f>
        <v>0.6</v>
      </c>
    </row>
    <row r="32" spans="1:10" ht="48" customHeight="1" x14ac:dyDescent="0.25">
      <c r="A32" s="15" t="str">
        <f>VLOOKUP($B32,'ERP Full List'!$B$2:$P$84,6, FALSE)</f>
        <v>3. Infrastructure</v>
      </c>
      <c r="B32" s="16" t="s">
        <v>37</v>
      </c>
      <c r="C32" s="17" t="str">
        <f>VLOOKUP($B32,'ERP Full List'!$B$2:$P$84,2, FALSE)</f>
        <v>Integrate HVAC controls with room scheduling software</v>
      </c>
      <c r="D32" s="17" t="str">
        <f>VLOOKUP($B32,'ERP Full List'!$B$2:$P$84,3, FALSE)</f>
        <v>Server built; Pilot of 23 rooms; Project on hold until Loren comes back from leave</v>
      </c>
      <c r="E32" s="16" t="str">
        <f>VLOOKUP($B32,'ERP Full List'!$B$2:$P$84,4, FALSE)</f>
        <v>2. On Hold</v>
      </c>
      <c r="F32" s="18" t="str">
        <f>IFERROR(VLOOKUP($B32,'ERP Full List'!$B$2:$P$84,5, FALSE),"")</f>
        <v>N/A</v>
      </c>
      <c r="G32" s="16" t="str">
        <f>VLOOKUP($B32,'ERP Full List'!$B$2:$P$84,7, FALSE)</f>
        <v>4. Low</v>
      </c>
      <c r="H32" s="16" t="str">
        <f>VLOOKUP($B32,'ERP Full List'!$B$2:$P$84,8, FALSE)</f>
        <v>7. Very Small</v>
      </c>
      <c r="I32" s="19" t="str">
        <f>VLOOKUP($B32,'ERP Full List'!$B$2:$P$84,10,FALSE)</f>
        <v>Operational</v>
      </c>
      <c r="J32" s="19">
        <f>VLOOKUP($B32,'ERP Full List'!$B$2:$P$84,9, FALSE)</f>
        <v>0.5</v>
      </c>
    </row>
    <row r="33" spans="1:10" ht="48" customHeight="1" x14ac:dyDescent="0.25">
      <c r="A33" s="15" t="str">
        <f>VLOOKUP($B33,'ERP Full List'!$B$2:$P$84,6, FALSE)</f>
        <v>3. Infrastructure</v>
      </c>
      <c r="B33" s="20" t="s">
        <v>39</v>
      </c>
      <c r="C33" s="17" t="str">
        <f>VLOOKUP($B33,'ERP Full List'!$B$2:$P$84,2, FALSE)</f>
        <v>Delink orientation from advising modules for CC</v>
      </c>
      <c r="D33" s="17" t="str">
        <f>VLOOKUP($B33,'ERP Full List'!$B$2:$P$84,3, FALSE)</f>
        <v>Need to prioritize SOW</v>
      </c>
      <c r="E33" s="16" t="str">
        <f>VLOOKUP($B33,'ERP Full List'!$B$2:$P$84,4, FALSE)</f>
        <v>3. Not Started</v>
      </c>
      <c r="F33" s="18" t="str">
        <f>IFERROR(VLOOKUP($B33,'ERP Full List'!$B$2:$P$84,5, FALSE),"")</f>
        <v>N/A</v>
      </c>
      <c r="G33" s="16" t="str">
        <f>VLOOKUP($B33,'ERP Full List'!$B$2:$P$84,7, FALSE)</f>
        <v>5. Unknown</v>
      </c>
      <c r="H33" s="16" t="str">
        <f>VLOOKUP($B33,'ERP Full List'!$B$2:$P$84,8, FALSE)</f>
        <v>5. Sm-Medium</v>
      </c>
      <c r="I33" s="19" t="str">
        <f>VLOOKUP($B33,'ERP Full List'!$B$2:$P$84,10,FALSE)</f>
        <v>TAC</v>
      </c>
      <c r="J33" s="19">
        <f>VLOOKUP($B33,'ERP Full List'!$B$2:$P$84,9, FALSE)</f>
        <v>0</v>
      </c>
    </row>
    <row r="34" spans="1:10" ht="48" customHeight="1" x14ac:dyDescent="0.25">
      <c r="A34" s="15" t="str">
        <f>VLOOKUP($B34,'ERP Full List'!$B$2:$P$84,6, FALSE)</f>
        <v>3. Infrastructure</v>
      </c>
      <c r="B34" s="16" t="s">
        <v>405</v>
      </c>
      <c r="C34" s="17" t="str">
        <f>VLOOKUP($B34,'ERP Full List'!$B$2:$P$84,2, FALSE)</f>
        <v>Implement Campus Logic for Financial Aid document processing</v>
      </c>
      <c r="D34" s="17" t="str">
        <f>VLOOKUP($B34,'ERP Full List'!$B$2:$P$84,3, FALSE)</f>
        <v>Needs SOW &amp; Prioritization</v>
      </c>
      <c r="E34" s="16" t="str">
        <f>VLOOKUP($B34,'ERP Full List'!$B$2:$P$84,4, FALSE)</f>
        <v>3. Not Started</v>
      </c>
      <c r="F34" s="18" t="str">
        <f>IFERROR(VLOOKUP($B34,'ERP Full List'!$B$2:$P$84,5, FALSE),"")</f>
        <v>N/A</v>
      </c>
      <c r="G34" s="16" t="str">
        <f>VLOOKUP($B34,'ERP Full List'!$B$2:$P$84,7, FALSE)</f>
        <v>5. Unknown</v>
      </c>
      <c r="H34" s="16" t="str">
        <f>VLOOKUP($B34,'ERP Full List'!$B$2:$P$84,8, FALSE)</f>
        <v>8. Unknown</v>
      </c>
      <c r="I34" s="19" t="str">
        <f>VLOOKUP($B34,'ERP Full List'!$B$2:$P$84,10,FALSE)</f>
        <v>SS RRT</v>
      </c>
      <c r="J34" s="19">
        <f>VLOOKUP($B34,'ERP Full List'!$B$2:$P$84,9, FALSE)</f>
        <v>0</v>
      </c>
    </row>
    <row r="35" spans="1:10" ht="48" customHeight="1" x14ac:dyDescent="0.25">
      <c r="A35" s="15" t="str">
        <f>VLOOKUP($B35,'ERP Full List'!$B$2:$P$84,6, FALSE)</f>
        <v>3. Infrastructure</v>
      </c>
      <c r="B35" s="16" t="s">
        <v>408</v>
      </c>
      <c r="C35" s="17" t="str">
        <f>VLOOKUP($B35,'ERP Full List'!$B$2:$P$84,2, FALSE)</f>
        <v>Implement Comevo orientation software for CC</v>
      </c>
      <c r="D35" s="17" t="str">
        <f>VLOOKUP($B35,'ERP Full List'!$B$2:$P$84,3, FALSE)</f>
        <v>Needs SOW &amp; Prioritization</v>
      </c>
      <c r="E35" s="16" t="str">
        <f>VLOOKUP($B35,'ERP Full List'!$B$2:$P$84,4, FALSE)</f>
        <v>3. Not Started</v>
      </c>
      <c r="F35" s="18" t="str">
        <f>IFERROR(VLOOKUP($B35,'ERP Full List'!$B$2:$P$84,5, FALSE),"")</f>
        <v>N/A</v>
      </c>
      <c r="G35" s="16" t="str">
        <f>VLOOKUP($B35,'ERP Full List'!$B$2:$P$84,7, FALSE)</f>
        <v>5. Unknown</v>
      </c>
      <c r="H35" s="16" t="str">
        <f>VLOOKUP($B35,'ERP Full List'!$B$2:$P$84,8, FALSE)</f>
        <v>3. Med-Large</v>
      </c>
      <c r="I35" s="19" t="str">
        <f>VLOOKUP($B35,'ERP Full List'!$B$2:$P$84,10,FALSE)</f>
        <v>SS RRT</v>
      </c>
      <c r="J35" s="19">
        <f>VLOOKUP($B35,'ERP Full List'!$B$2:$P$84,9, FALSE)</f>
        <v>0</v>
      </c>
    </row>
    <row r="36" spans="1:10" ht="48" customHeight="1" x14ac:dyDescent="0.25">
      <c r="A36" s="15" t="str">
        <f>VLOOKUP($B36,'ERP Full List'!$B$2:$P$84,6, FALSE)</f>
        <v>4. Strategic Plan</v>
      </c>
      <c r="B36" s="16" t="s">
        <v>40</v>
      </c>
      <c r="C36" s="17" t="str">
        <f>VLOOKUP($B36,'ERP Full List'!$B$2:$P$84,2, FALSE)</f>
        <v>Demo Colleague student success/retention module</v>
      </c>
      <c r="D36" s="17" t="str">
        <f>VLOOKUP($B36,'ERP Full List'!$B$2:$P$84,3, FALSE)</f>
        <v>Demo scheduled for Jan 22; 
Need to schedule another personalized demo later in Spring</v>
      </c>
      <c r="E36" s="16" t="str">
        <f>VLOOKUP($B36,'ERP Full List'!$B$2:$P$84,4, FALSE)</f>
        <v>2. On Hold</v>
      </c>
      <c r="F36" s="18" t="str">
        <f>IFERROR(VLOOKUP($B36,'ERP Full List'!$B$2:$P$84,5, FALSE),"")</f>
        <v>N/A</v>
      </c>
      <c r="G36" s="16" t="str">
        <f>VLOOKUP($B36,'ERP Full List'!$B$2:$P$84,7, FALSE)</f>
        <v>3. Medium</v>
      </c>
      <c r="H36" s="16" t="str">
        <f>VLOOKUP($B36,'ERP Full List'!$B$2:$P$84,8, FALSE)</f>
        <v>7. Very Small</v>
      </c>
      <c r="I36" s="19" t="str">
        <f>VLOOKUP($B36,'ERP Full List'!$B$2:$P$84,10,FALSE)</f>
        <v>TCC</v>
      </c>
      <c r="J36" s="19">
        <f>VLOOKUP($B36,'ERP Full List'!$B$2:$P$84,9, FALSE)</f>
        <v>0.75</v>
      </c>
    </row>
    <row r="37" spans="1:10" ht="48" customHeight="1" x14ac:dyDescent="0.25">
      <c r="A37" s="15" t="str">
        <f>VLOOKUP($B37,'ERP Full List'!$B$2:$P$84,6, FALSE)</f>
        <v>4. Strategic Plan</v>
      </c>
      <c r="B37" s="16" t="s">
        <v>41</v>
      </c>
      <c r="C37" s="17" t="str">
        <f>VLOOKUP($B37,'ERP Full List'!$B$2:$P$84,2, FALSE)</f>
        <v>Develop GUHSD-GCCCD database to house CALPADS files and match with Colleague data</v>
      </c>
      <c r="D37" s="17" t="str">
        <f>VLOOKUP($B37,'ERP Full List'!$B$2:$P$84,3, FALSE)</f>
        <v>Received the 2018-19 data, created SQL tables; Requested additional years from GUHSD (9/1)</v>
      </c>
      <c r="E37" s="16" t="str">
        <f>VLOOKUP($B37,'ERP Full List'!$B$2:$P$84,4, FALSE)</f>
        <v>1. In Progress</v>
      </c>
      <c r="F37" s="18">
        <f>IFERROR(VLOOKUP($B37,'ERP Full List'!$B$2:$P$84,5, FALSE),"")</f>
        <v>44196</v>
      </c>
      <c r="G37" s="16" t="str">
        <f>VLOOKUP($B37,'ERP Full List'!$B$2:$P$84,7, FALSE)</f>
        <v>3. Medium</v>
      </c>
      <c r="H37" s="16" t="str">
        <f>VLOOKUP($B37,'ERP Full List'!$B$2:$P$84,8, FALSE)</f>
        <v>2. Large</v>
      </c>
      <c r="I37" s="19" t="str">
        <f>VLOOKUP($B37,'ERP Full List'!$B$2:$P$84,10,FALSE)</f>
        <v>Alliance SC</v>
      </c>
      <c r="J37" s="19">
        <f>VLOOKUP($B37,'ERP Full List'!$B$2:$P$84,9, FALSE)</f>
        <v>0.25</v>
      </c>
    </row>
    <row r="38" spans="1:10" ht="48" customHeight="1" x14ac:dyDescent="0.25">
      <c r="A38" s="15" t="str">
        <f>VLOOKUP($B38,'ERP Full List'!$B$2:$P$84,6, FALSE)</f>
        <v>4. Strategic Plan</v>
      </c>
      <c r="B38" s="16" t="s">
        <v>42</v>
      </c>
      <c r="C38" s="17" t="str">
        <f>VLOOKUP($B38,'ERP Full List'!$B$2:$P$84,2, FALSE)</f>
        <v>Get the majors stored in Colleague to represent a student’s true major/program</v>
      </c>
      <c r="D38" s="17" t="str">
        <f>VLOOKUP($B38,'ERP Full List'!$B$2:$P$84,3, FALSE)</f>
        <v>Will roll into optimization work; Could be affected by Degree Audit implementation</v>
      </c>
      <c r="E38" s="16" t="str">
        <f>VLOOKUP($B38,'ERP Full List'!$B$2:$P$84,4, FALSE)</f>
        <v>3. Not Started</v>
      </c>
      <c r="F38" s="18" t="str">
        <f>IFERROR(VLOOKUP($B38,'ERP Full List'!$B$2:$P$84,5, FALSE),"")</f>
        <v>N/A</v>
      </c>
      <c r="G38" s="16" t="str">
        <f>VLOOKUP($B38,'ERP Full List'!$B$2:$P$84,7, FALSE)</f>
        <v>3. Medium</v>
      </c>
      <c r="H38" s="16" t="str">
        <f>VLOOKUP($B38,'ERP Full List'!$B$2:$P$84,8, FALSE)</f>
        <v>4. Medium</v>
      </c>
      <c r="I38" s="19" t="str">
        <f>VLOOKUP($B38,'ERP Full List'!$B$2:$P$84,10,FALSE)</f>
        <v>TCC</v>
      </c>
      <c r="J38" s="19">
        <f>VLOOKUP($B38,'ERP Full List'!$B$2:$P$84,9, FALSE)</f>
        <v>0</v>
      </c>
    </row>
    <row r="39" spans="1:10" ht="48" customHeight="1" x14ac:dyDescent="0.25">
      <c r="A39" s="15" t="str">
        <f>VLOOKUP($B39,'ERP Full List'!$B$2:$P$84,6, FALSE)</f>
        <v>4. Strategic Plan</v>
      </c>
      <c r="B39" s="16" t="s">
        <v>43</v>
      </c>
      <c r="C39" s="17" t="str">
        <f>VLOOKUP($B39,'ERP Full List'!$B$2:$P$84,2, FALSE)</f>
        <v>DARS Degree Audit for Students</v>
      </c>
      <c r="D39" s="17" t="str">
        <f>VLOOKUP($B39,'ERP Full List'!$B$2:$P$84,3, FALSE)</f>
        <v>On hold, pending review of Colleague Degree Audit</v>
      </c>
      <c r="E39" s="16" t="str">
        <f>VLOOKUP($B39,'ERP Full List'!$B$2:$P$84,4, FALSE)</f>
        <v>2. On Hold</v>
      </c>
      <c r="F39" s="18" t="str">
        <f>IFERROR(VLOOKUP($B39,'ERP Full List'!$B$2:$P$84,5, FALSE),"")</f>
        <v>N/A</v>
      </c>
      <c r="G39" s="16" t="str">
        <f>VLOOKUP($B39,'ERP Full List'!$B$2:$P$84,7, FALSE)</f>
        <v>4. Low</v>
      </c>
      <c r="H39" s="16" t="str">
        <f>VLOOKUP($B39,'ERP Full List'!$B$2:$P$84,8, FALSE)</f>
        <v>8. Unknown</v>
      </c>
      <c r="I39" s="19" t="str">
        <f>VLOOKUP($B39,'ERP Full List'!$B$2:$P$84,10,FALSE)</f>
        <v>On Prior List</v>
      </c>
      <c r="J39" s="19">
        <f>VLOOKUP($B39,'ERP Full List'!$B$2:$P$84,9, FALSE)</f>
        <v>0</v>
      </c>
    </row>
    <row r="40" spans="1:10" ht="48" customHeight="1" x14ac:dyDescent="0.25">
      <c r="A40" s="15" t="str">
        <f>VLOOKUP($B40,'ERP Full List'!$B$2:$P$84,6, FALSE)</f>
        <v>4. Strategic Plan</v>
      </c>
      <c r="B40" s="21" t="s">
        <v>425</v>
      </c>
      <c r="C40" s="17" t="str">
        <f>VLOOKUP($B40,'ERP Full List'!$B$2:$P$84,2, FALSE)</f>
        <v>Create API to connect to the application for career/major coaching</v>
      </c>
      <c r="D40" s="17" t="str">
        <f>VLOOKUP($B40,'ERP Full List'!$B$2:$P$84,3, FALSE)</f>
        <v>Needs SOW &amp; Prioritization</v>
      </c>
      <c r="E40" s="16" t="str">
        <f>VLOOKUP($B40,'ERP Full List'!$B$2:$P$84,4, FALSE)</f>
        <v>3. Not Started</v>
      </c>
      <c r="F40" s="18" t="str">
        <f>IFERROR(VLOOKUP($B40,'ERP Full List'!$B$2:$P$84,5, FALSE),"")</f>
        <v>N/A</v>
      </c>
      <c r="G40" s="16" t="str">
        <f>VLOOKUP($B40,'ERP Full List'!$B$2:$P$84,7, FALSE)</f>
        <v>5. Unknown</v>
      </c>
      <c r="H40" s="16" t="str">
        <f>VLOOKUP($B40,'ERP Full List'!$B$2:$P$84,8, FALSE)</f>
        <v>8. Unknown</v>
      </c>
      <c r="I40" s="19" t="str">
        <f>VLOOKUP($B40,'ERP Full List'!$B$2:$P$84,10,FALSE)</f>
        <v>SESC</v>
      </c>
      <c r="J40" s="19">
        <f>VLOOKUP($B40,'ERP Full List'!$B$2:$P$84,9, FALSE)</f>
        <v>0</v>
      </c>
    </row>
    <row r="41" spans="1:10" ht="48" customHeight="1" x14ac:dyDescent="0.25">
      <c r="A41" s="15" t="str">
        <f>VLOOKUP($B41,'ERP Full List'!$B$2:$P$84,6, FALSE)</f>
        <v>4. Strategic Plan</v>
      </c>
      <c r="B41" s="16" t="s">
        <v>421</v>
      </c>
      <c r="C41" s="17" t="str">
        <f>VLOOKUP($B41,'ERP Full List'!$B$2:$P$84,2, FALSE)</f>
        <v>Implement Early Alert system</v>
      </c>
      <c r="D41" s="17" t="str">
        <f>VLOOKUP($B41,'ERP Full List'!$B$2:$P$84,3, FALSE)</f>
        <v>Needs SOW &amp; Prioritization</v>
      </c>
      <c r="E41" s="16" t="str">
        <f>VLOOKUP($B41,'ERP Full List'!$B$2:$P$84,4, FALSE)</f>
        <v>3. Not Started</v>
      </c>
      <c r="F41" s="18" t="str">
        <f>IFERROR(VLOOKUP($B41,'ERP Full List'!$B$2:$P$84,5, FALSE),"")</f>
        <v>N/A</v>
      </c>
      <c r="G41" s="16" t="str">
        <f>VLOOKUP($B41,'ERP Full List'!$B$2:$P$84,7, FALSE)</f>
        <v>5. Unknown</v>
      </c>
      <c r="H41" s="16" t="str">
        <f>VLOOKUP($B41,'ERP Full List'!$B$2:$P$84,8, FALSE)</f>
        <v>8. Unknown</v>
      </c>
      <c r="I41" s="19" t="str">
        <f>VLOOKUP($B41,'ERP Full List'!$B$2:$P$84,10,FALSE)</f>
        <v>SS RRT</v>
      </c>
      <c r="J41" s="19">
        <f>VLOOKUP($B41,'ERP Full List'!$B$2:$P$84,9, FALSE)</f>
        <v>0</v>
      </c>
    </row>
    <row r="42" spans="1:10" ht="48" customHeight="1" x14ac:dyDescent="0.25">
      <c r="A42" s="15" t="str">
        <f>VLOOKUP($B42,'ERP Full List'!$B$2:$P$84,6, FALSE)</f>
        <v>5. Improvements</v>
      </c>
      <c r="B42" s="21" t="s">
        <v>44</v>
      </c>
      <c r="C42" s="17" t="str">
        <f>VLOOKUP($B42,'ERP Full List'!$B$2:$P$84,2, FALSE)</f>
        <v>Implement AdobeSign integration with Workday for Recruiting/Onboarding</v>
      </c>
      <c r="D42" s="17" t="str">
        <f>VLOOKUP($B42,'ERP Full List'!$B$2:$P$84,3, FALSE)</f>
        <v>IT functionality complete; HR testing: Need approval to buy District licenses</v>
      </c>
      <c r="E42" s="16" t="str">
        <f>VLOOKUP($B42,'ERP Full List'!$B$2:$P$84,4, FALSE)</f>
        <v>1. In Progress</v>
      </c>
      <c r="F42" s="18">
        <f>IFERROR(VLOOKUP($B42,'ERP Full List'!$B$2:$P$84,5, FALSE),"")</f>
        <v>44104</v>
      </c>
      <c r="G42" s="16" t="str">
        <f>VLOOKUP($B42,'ERP Full List'!$B$2:$P$84,7, FALSE)</f>
        <v>3. Medium</v>
      </c>
      <c r="H42" s="16" t="str">
        <f>VLOOKUP($B42,'ERP Full List'!$B$2:$P$84,8, FALSE)</f>
        <v>6. Small</v>
      </c>
      <c r="I42" s="19" t="str">
        <f>VLOOKUP($B42,'ERP Full List'!$B$2:$P$84,10,FALSE)</f>
        <v>Workday SC</v>
      </c>
      <c r="J42" s="19">
        <f>VLOOKUP($B42,'ERP Full List'!$B$2:$P$84,9, FALSE)</f>
        <v>0.9</v>
      </c>
    </row>
    <row r="43" spans="1:10" ht="48" customHeight="1" x14ac:dyDescent="0.25">
      <c r="A43" s="15" t="str">
        <f>VLOOKUP($B43,'ERP Full List'!$B$2:$P$84,6, FALSE)</f>
        <v>5. Improvements</v>
      </c>
      <c r="B43" s="21" t="s">
        <v>45</v>
      </c>
      <c r="C43" s="17" t="str">
        <f>VLOOKUP($B43,'ERP Full List'!$B$2:$P$84,2, FALSE)</f>
        <v>Barnes &amp; Noble integration with Colleague</v>
      </c>
      <c r="D43" s="17" t="str">
        <f>VLOOKUP($B43,'ERP Full List'!$B$2:$P$84,3, FALSE)</f>
        <v>Need to complete SOW; Product changed, assessing new capability</v>
      </c>
      <c r="E43" s="16" t="str">
        <f>VLOOKUP($B43,'ERP Full List'!$B$2:$P$84,4, FALSE)</f>
        <v>3. Not Started</v>
      </c>
      <c r="F43" s="18">
        <v>44166</v>
      </c>
      <c r="G43" s="16" t="str">
        <f>VLOOKUP($B43,'ERP Full List'!$B$2:$P$84,7, FALSE)</f>
        <v>4. Low</v>
      </c>
      <c r="H43" s="16" t="str">
        <f>VLOOKUP($B43,'ERP Full List'!$B$2:$P$84,8, FALSE)</f>
        <v>6. Small</v>
      </c>
      <c r="I43" s="19" t="str">
        <f>VLOOKUP($B43,'ERP Full List'!$B$2:$P$84,10,FALSE)</f>
        <v>On Prior List</v>
      </c>
      <c r="J43" s="19">
        <f>VLOOKUP($B43,'ERP Full List'!$B$2:$P$84,9, FALSE)</f>
        <v>0</v>
      </c>
    </row>
    <row r="44" spans="1:10" ht="48" customHeight="1" x14ac:dyDescent="0.25">
      <c r="A44" s="15" t="str">
        <f>VLOOKUP($B44,'ERP Full List'!$B$2:$P$84,6, FALSE)</f>
        <v>5. Improvements</v>
      </c>
      <c r="B44" s="21" t="s">
        <v>46</v>
      </c>
      <c r="C44" s="17" t="str">
        <f>VLOOKUP($B44,'ERP Full List'!$B$2:$P$84,2, FALSE)</f>
        <v>Colleague mobile application for students</v>
      </c>
      <c r="D44" s="17" t="str">
        <f>VLOOKUP($B44,'ERP Full List'!$B$2:$P$84,3, FALSE)</f>
        <v>Colleague mobile application for students (dependency on Colleague Financial Aid and Self Service build out)</v>
      </c>
      <c r="E44" s="16" t="str">
        <f>VLOOKUP($B44,'ERP Full List'!$B$2:$P$84,4, FALSE)</f>
        <v>3. Not Started</v>
      </c>
      <c r="F44" s="18" t="str">
        <f>IFERROR(VLOOKUP($B44,'ERP Full List'!$B$2:$P$84,5, FALSE),"")</f>
        <v>Sum 2021</v>
      </c>
      <c r="G44" s="16" t="str">
        <f>VLOOKUP($B44,'ERP Full List'!$B$2:$P$84,7, FALSE)</f>
        <v>4. Low</v>
      </c>
      <c r="H44" s="16" t="str">
        <f>VLOOKUP($B44,'ERP Full List'!$B$2:$P$84,8, FALSE)</f>
        <v>8. Unknown</v>
      </c>
      <c r="I44" s="19" t="str">
        <f>VLOOKUP($B44,'ERP Full List'!$B$2:$P$84,10,FALSE)</f>
        <v>TCC</v>
      </c>
      <c r="J44" s="19">
        <f>VLOOKUP($B44,'ERP Full List'!$B$2:$P$84,9, FALSE)</f>
        <v>0</v>
      </c>
    </row>
    <row r="45" spans="1:10" ht="48" customHeight="1" x14ac:dyDescent="0.25">
      <c r="A45" s="15" t="str">
        <f>VLOOKUP($B45,'ERP Full List'!$B$2:$P$84,6, FALSE)</f>
        <v>5. Improvements</v>
      </c>
      <c r="B45" s="21" t="s">
        <v>47</v>
      </c>
      <c r="C45" s="17" t="str">
        <f>VLOOKUP($B45,'ERP Full List'!$B$2:$P$84,2, FALSE)</f>
        <v>Implement Sharepoint for depts, committees, etc</v>
      </c>
      <c r="D45" s="17" t="str">
        <f>VLOOKUP($B45,'ERP Full List'!$B$2:$P$84,3, FALSE)</f>
        <v>On hold, may use new CMS instead</v>
      </c>
      <c r="E45" s="16" t="str">
        <f>VLOOKUP($B45,'ERP Full List'!$B$2:$P$84,4, FALSE)</f>
        <v>3. Not Started</v>
      </c>
      <c r="F45" s="18" t="str">
        <f>IFERROR(VLOOKUP($B45,'ERP Full List'!$B$2:$P$84,5, FALSE),"")</f>
        <v>N/A</v>
      </c>
      <c r="G45" s="16" t="str">
        <f>VLOOKUP($B45,'ERP Full List'!$B$2:$P$84,7, FALSE)</f>
        <v>4. Low</v>
      </c>
      <c r="H45" s="16" t="str">
        <f>VLOOKUP($B45,'ERP Full List'!$B$2:$P$84,8, FALSE)</f>
        <v>1. Very Large</v>
      </c>
      <c r="I45" s="19" t="str">
        <f>VLOOKUP($B45,'ERP Full List'!$B$2:$P$84,10,FALSE)</f>
        <v>On Prior List</v>
      </c>
      <c r="J45" s="19">
        <f>VLOOKUP($B45,'ERP Full List'!$B$2:$P$84,9, FALSE)</f>
        <v>0</v>
      </c>
    </row>
    <row r="46" spans="1:10" ht="48" customHeight="1" x14ac:dyDescent="0.25">
      <c r="A46" s="15" t="str">
        <f>VLOOKUP($B46,'ERP Full List'!$B$2:$P$84,6, FALSE)</f>
        <v>5. Improvements</v>
      </c>
      <c r="B46" s="21" t="s">
        <v>48</v>
      </c>
      <c r="C46" s="17" t="str">
        <f>VLOOKUP($B46,'ERP Full List'!$B$2:$P$84,2, FALSE)</f>
        <v>Workday Mobile application for employees and prospective employees</v>
      </c>
      <c r="D46" s="17" t="str">
        <f>VLOOKUP($B46,'ERP Full List'!$B$2:$P$84,3, FALSE)</f>
        <v>Need to discover security aspects to mobile - will look at this after VoIP</v>
      </c>
      <c r="E46" s="16" t="str">
        <f>VLOOKUP($B46,'ERP Full List'!$B$2:$P$84,4, FALSE)</f>
        <v>3. Not Started</v>
      </c>
      <c r="F46" s="18" t="str">
        <f>IFERROR(VLOOKUP($B46,'ERP Full List'!$B$2:$P$84,5, FALSE),"")</f>
        <v>N/A</v>
      </c>
      <c r="G46" s="16" t="str">
        <f>VLOOKUP($B46,'ERP Full List'!$B$2:$P$84,7, FALSE)</f>
        <v>4. Low</v>
      </c>
      <c r="H46" s="16" t="str">
        <f>VLOOKUP($B46,'ERP Full List'!$B$2:$P$84,8, FALSE)</f>
        <v>6. Small</v>
      </c>
      <c r="I46" s="19" t="str">
        <f>VLOOKUP($B46,'ERP Full List'!$B$2:$P$84,10,FALSE)</f>
        <v>Workday SC</v>
      </c>
      <c r="J46" s="19">
        <f>VLOOKUP($B46,'ERP Full List'!$B$2:$P$84,9, FALSE)</f>
        <v>0</v>
      </c>
    </row>
    <row r="47" spans="1:10" ht="48" customHeight="1" x14ac:dyDescent="0.25">
      <c r="A47" s="15" t="str">
        <f>VLOOKUP($B47,'ERP Full List'!$B$2:$P$84,6, FALSE)</f>
        <v>5. Improvements</v>
      </c>
      <c r="B47" s="21" t="s">
        <v>49</v>
      </c>
      <c r="C47" s="17" t="str">
        <f>VLOOKUP($B47,'ERP Full List'!$B$2:$P$84,2, FALSE)</f>
        <v>Re-engineer the procurement card process and implement in Workday</v>
      </c>
      <c r="D47" s="17" t="str">
        <f>VLOOKUP($B47,'ERP Full List'!$B$2:$P$84,3, FALSE)</f>
        <v>Might cancel this project</v>
      </c>
      <c r="E47" s="16" t="str">
        <f>VLOOKUP($B47,'ERP Full List'!$B$2:$P$84,4, FALSE)</f>
        <v>3. Not Started</v>
      </c>
      <c r="F47" s="18" t="str">
        <f>IFERROR(VLOOKUP($B47,'ERP Full List'!$B$2:$P$84,5, FALSE),"")</f>
        <v>N/A</v>
      </c>
      <c r="G47" s="16" t="str">
        <f>VLOOKUP($B47,'ERP Full List'!$B$2:$P$84,7, FALSE)</f>
        <v>4. Low</v>
      </c>
      <c r="H47" s="16" t="str">
        <f>VLOOKUP($B47,'ERP Full List'!$B$2:$P$84,8, FALSE)</f>
        <v>8. Unknown</v>
      </c>
      <c r="I47" s="19" t="str">
        <f>VLOOKUP($B47,'ERP Full List'!$B$2:$P$84,10,FALSE)</f>
        <v>Workday SC</v>
      </c>
      <c r="J47" s="19">
        <f>VLOOKUP($B47,'ERP Full List'!$B$2:$P$84,9, FALSE)</f>
        <v>0</v>
      </c>
    </row>
    <row r="48" spans="1:10" ht="48" customHeight="1" x14ac:dyDescent="0.25">
      <c r="A48" s="15" t="str">
        <f>VLOOKUP($B48,'ERP Full List'!$B$2:$P$84,6, FALSE)</f>
        <v>5. Improvements</v>
      </c>
      <c r="B48" s="21" t="s">
        <v>50</v>
      </c>
      <c r="C48" s="17" t="str">
        <f>VLOOKUP($B48,'ERP Full List'!$B$2:$P$84,2, FALSE)</f>
        <v>Implement purchasing pre-set "punchouts" for select vendors (e.g., Dell) in Workday</v>
      </c>
      <c r="D48" s="17" t="str">
        <f>VLOOKUP($B48,'ERP Full List'!$B$2:$P$84,3, FALSE)</f>
        <v>Need project plan</v>
      </c>
      <c r="E48" s="16" t="str">
        <f>VLOOKUP($B48,'ERP Full List'!$B$2:$P$84,4, FALSE)</f>
        <v>3. Not Started</v>
      </c>
      <c r="F48" s="18" t="str">
        <f>IFERROR(VLOOKUP($B48,'ERP Full List'!$B$2:$P$84,5, FALSE),"")</f>
        <v>N/A</v>
      </c>
      <c r="G48" s="16" t="str">
        <f>VLOOKUP($B48,'ERP Full List'!$B$2:$P$84,7, FALSE)</f>
        <v>4. Low</v>
      </c>
      <c r="H48" s="16" t="str">
        <f>VLOOKUP($B48,'ERP Full List'!$B$2:$P$84,8, FALSE)</f>
        <v>6. Small</v>
      </c>
      <c r="I48" s="19" t="str">
        <f>VLOOKUP($B48,'ERP Full List'!$B$2:$P$84,10,FALSE)</f>
        <v>Workday SC</v>
      </c>
      <c r="J48" s="19">
        <f>VLOOKUP($B48,'ERP Full List'!$B$2:$P$84,9, FALSE)</f>
        <v>0</v>
      </c>
    </row>
    <row r="49" spans="1:10" ht="48" customHeight="1" x14ac:dyDescent="0.25">
      <c r="A49" s="15" t="str">
        <f>VLOOKUP($B49,'ERP Full List'!$B$2:$P$84,6, FALSE)</f>
        <v>5. Improvements</v>
      </c>
      <c r="B49" s="16" t="s">
        <v>430</v>
      </c>
      <c r="C49" s="17" t="str">
        <f>VLOOKUP($B49,'ERP Full List'!$B$2:$P$84,2, FALSE)</f>
        <v>Implement CollegeNet product from 25Live</v>
      </c>
      <c r="D49" s="17" t="str">
        <f>VLOOKUP($B49,'ERP Full List'!$B$2:$P$84,3, FALSE)</f>
        <v>Needs SOW &amp; Prioritization</v>
      </c>
      <c r="E49" s="16" t="str">
        <f>VLOOKUP($B49,'ERP Full List'!$B$2:$P$84,4, FALSE)</f>
        <v>3. Not Started</v>
      </c>
      <c r="F49" s="18" t="str">
        <f>IFERROR(VLOOKUP($B49,'ERP Full List'!$B$2:$P$84,5, FALSE),"")</f>
        <v>N/A</v>
      </c>
      <c r="G49" s="16" t="str">
        <f>VLOOKUP($B49,'ERP Full List'!$B$2:$P$84,7, FALSE)</f>
        <v>5. Unknown</v>
      </c>
      <c r="H49" s="16" t="str">
        <f>VLOOKUP($B49,'ERP Full List'!$B$2:$P$84,8, FALSE)</f>
        <v>8. Unknown</v>
      </c>
      <c r="I49" s="19" t="str">
        <f>VLOOKUP($B49,'ERP Full List'!$B$2:$P$84,10,FALSE)</f>
        <v>SS RRT</v>
      </c>
      <c r="J49" s="19">
        <f>VLOOKUP($B49,'ERP Full List'!$B$2:$P$84,9, FALSE)</f>
        <v>0</v>
      </c>
    </row>
    <row r="50" spans="1:10" ht="48" customHeight="1" x14ac:dyDescent="0.25">
      <c r="A50" s="15" t="str">
        <f>VLOOKUP($B50,'ERP Full List'!$B$2:$P$84,6, FALSE)</f>
        <v>5. Improvements</v>
      </c>
      <c r="B50" s="16" t="s">
        <v>428</v>
      </c>
      <c r="C50" s="17" t="str">
        <f>VLOOKUP($B50,'ERP Full List'!$B$2:$P$84,2, FALSE)</f>
        <v>ID Card, Access control, student services</v>
      </c>
      <c r="D50" s="17" t="str">
        <f>VLOOKUP($B50,'ERP Full List'!$B$2:$P$84,3, FALSE)</f>
        <v>Needs SOW &amp; Prioritization</v>
      </c>
      <c r="E50" s="16" t="str">
        <f>VLOOKUP($B50,'ERP Full List'!$B$2:$P$84,4, FALSE)</f>
        <v>3. Not Started</v>
      </c>
      <c r="F50" s="18" t="str">
        <f>IFERROR(VLOOKUP($B50,'ERP Full List'!$B$2:$P$84,5, FALSE),"")</f>
        <v>N/A</v>
      </c>
      <c r="G50" s="16" t="str">
        <f>VLOOKUP($B50,'ERP Full List'!$B$2:$P$84,7, FALSE)</f>
        <v>5. Unknown</v>
      </c>
      <c r="H50" s="16" t="str">
        <f>VLOOKUP($B50,'ERP Full List'!$B$2:$P$84,8, FALSE)</f>
        <v>8. Unknown</v>
      </c>
      <c r="I50" s="19" t="str">
        <f>VLOOKUP($B50,'ERP Full List'!$B$2:$P$84,10,FALSE)</f>
        <v>SS RRT</v>
      </c>
      <c r="J50" s="19">
        <f>VLOOKUP($B50,'ERP Full List'!$B$2:$P$84,9, FALSE)</f>
        <v>0</v>
      </c>
    </row>
    <row r="51" spans="1:10" ht="48" customHeight="1" x14ac:dyDescent="0.25">
      <c r="A51" s="15" t="str">
        <f>VLOOKUP($B51,'ERP Full List'!$B$2:$P$84,6, FALSE)</f>
        <v>5. Improvements</v>
      </c>
      <c r="B51" s="16" t="s">
        <v>411</v>
      </c>
      <c r="C51" s="17" t="str">
        <f>VLOOKUP($B51,'ERP Full List'!$B$2:$P$84,2, FALSE)</f>
        <v>Implement SARs waitlisting module</v>
      </c>
      <c r="D51" s="17" t="str">
        <f>VLOOKUP($B51,'ERP Full List'!$B$2:$P$84,3, FALSE)</f>
        <v>Needs SOW &amp; Prioritization</v>
      </c>
      <c r="E51" s="16" t="str">
        <f>VLOOKUP($B51,'ERP Full List'!$B$2:$P$84,4, FALSE)</f>
        <v>3. Not Started</v>
      </c>
      <c r="F51" s="18" t="str">
        <f>IFERROR(VLOOKUP($B51,'ERP Full List'!$B$2:$P$84,5, FALSE),"")</f>
        <v>N/A</v>
      </c>
      <c r="G51" s="16" t="str">
        <f>VLOOKUP($B51,'ERP Full List'!$B$2:$P$84,7, FALSE)</f>
        <v>5. Unknown</v>
      </c>
      <c r="H51" s="16" t="str">
        <f>VLOOKUP($B51,'ERP Full List'!$B$2:$P$84,8, FALSE)</f>
        <v>8. Unknown</v>
      </c>
      <c r="I51" s="19" t="str">
        <f>VLOOKUP($B51,'ERP Full List'!$B$2:$P$84,10,FALSE)</f>
        <v>SS RRT</v>
      </c>
      <c r="J51" s="19">
        <f>VLOOKUP($B51,'ERP Full List'!$B$2:$P$84,9, FALSE)</f>
        <v>0</v>
      </c>
    </row>
    <row r="52" spans="1:10" ht="48" customHeight="1" x14ac:dyDescent="0.25">
      <c r="A52" s="15" t="str">
        <f>VLOOKUP($B52,'ERP Full List'!$B$2:$P$84,6, FALSE)</f>
        <v>5. Improvements</v>
      </c>
      <c r="B52" s="16" t="s">
        <v>413</v>
      </c>
      <c r="C52" s="17" t="str">
        <f>VLOOKUP($B52,'ERP Full List'!$B$2:$P$84,2, FALSE)</f>
        <v>Implement Telehealth system</v>
      </c>
      <c r="D52" s="17" t="str">
        <f>VLOOKUP($B52,'ERP Full List'!$B$2:$P$84,3, FALSE)</f>
        <v>Needs SOW &amp; Prioritization</v>
      </c>
      <c r="E52" s="16" t="str">
        <f>VLOOKUP($B52,'ERP Full List'!$B$2:$P$84,4, FALSE)</f>
        <v>3. Not Started</v>
      </c>
      <c r="F52" s="18" t="str">
        <f>IFERROR(VLOOKUP($B52,'ERP Full List'!$B$2:$P$84,5, FALSE),"")</f>
        <v>N/A</v>
      </c>
      <c r="G52" s="16" t="str">
        <f>VLOOKUP($B52,'ERP Full List'!$B$2:$P$84,7, FALSE)</f>
        <v>5. Unknown</v>
      </c>
      <c r="H52" s="16" t="str">
        <f>VLOOKUP($B52,'ERP Full List'!$B$2:$P$84,8, FALSE)</f>
        <v>8. Unknown</v>
      </c>
      <c r="I52" s="19" t="str">
        <f>VLOOKUP($B52,'ERP Full List'!$B$2:$P$84,10,FALSE)</f>
        <v>SS RRT</v>
      </c>
      <c r="J52" s="19">
        <f>VLOOKUP($B52,'ERP Full List'!$B$2:$P$84,9, FALSE)</f>
        <v>0</v>
      </c>
    </row>
    <row r="53" spans="1:10" ht="48" customHeight="1" x14ac:dyDescent="0.25">
      <c r="A53" s="15" t="str">
        <f>VLOOKUP($B53,'ERP Full List'!$B$2:$P$84,6, FALSE)</f>
        <v>5. Improvements</v>
      </c>
      <c r="B53" s="16" t="s">
        <v>416</v>
      </c>
      <c r="C53" s="17" t="str">
        <f>VLOOKUP($B53,'ERP Full List'!$B$2:$P$84,2, FALSE)</f>
        <v>Implement web scanning module from ImageNow</v>
      </c>
      <c r="D53" s="17" t="str">
        <f>VLOOKUP($B53,'ERP Full List'!$B$2:$P$84,3, FALSE)</f>
        <v>Needs SOW &amp; Prioritization</v>
      </c>
      <c r="E53" s="16" t="str">
        <f>VLOOKUP($B53,'ERP Full List'!$B$2:$P$84,4, FALSE)</f>
        <v>3. Not Started</v>
      </c>
      <c r="F53" s="18" t="str">
        <f>IFERROR(VLOOKUP($B53,'ERP Full List'!$B$2:$P$84,5, FALSE),"")</f>
        <v>N/A</v>
      </c>
      <c r="G53" s="16" t="str">
        <f>VLOOKUP($B53,'ERP Full List'!$B$2:$P$84,7, FALSE)</f>
        <v>5. Unknown</v>
      </c>
      <c r="H53" s="16" t="str">
        <f>VLOOKUP($B53,'ERP Full List'!$B$2:$P$84,8, FALSE)</f>
        <v>8. Unknown</v>
      </c>
      <c r="I53" s="19" t="str">
        <f>VLOOKUP($B53,'ERP Full List'!$B$2:$P$84,10,FALSE)</f>
        <v>SS RRT</v>
      </c>
      <c r="J53" s="19">
        <f>VLOOKUP($B53,'ERP Full List'!$B$2:$P$84,9, FALSE)</f>
        <v>0</v>
      </c>
    </row>
    <row r="54" spans="1:10" ht="48" customHeight="1" x14ac:dyDescent="0.25">
      <c r="A54" s="15" t="str">
        <f>VLOOKUP($B54,'ERP Full List'!$B$2:$P$84,6, FALSE)</f>
        <v>5. Improvements</v>
      </c>
      <c r="B54" s="16" t="s">
        <v>51</v>
      </c>
      <c r="C54" s="17" t="str">
        <f>VLOOKUP($B54,'ERP Full List'!$B$2:$P$84,2, FALSE)</f>
        <v>Implement upgraded cloud-based Perceptive Experience product</v>
      </c>
      <c r="D54" s="17" t="str">
        <f>VLOOKUP($B54,'ERP Full List'!$B$2:$P$84,3, FALSE)</f>
        <v>Needs SOW and prioritization</v>
      </c>
      <c r="E54" s="16" t="str">
        <f>VLOOKUP($B54,'ERP Full List'!$B$2:$P$84,4, FALSE)</f>
        <v>3. Not Started</v>
      </c>
      <c r="F54" s="18" t="str">
        <f>IFERROR(VLOOKUP($B54,'ERP Full List'!$B$2:$P$84,5, FALSE),"")</f>
        <v>N/A</v>
      </c>
      <c r="G54" s="16" t="str">
        <f>VLOOKUP($B54,'ERP Full List'!$B$2:$P$84,7, FALSE)</f>
        <v>5. Unknown</v>
      </c>
      <c r="H54" s="16" t="str">
        <f>VLOOKUP($B54,'ERP Full List'!$B$2:$P$84,8, FALSE)</f>
        <v>2. Large</v>
      </c>
      <c r="I54" s="19" t="str">
        <f>VLOOKUP($B54,'ERP Full List'!$B$2:$P$84,10,FALSE)</f>
        <v>SS RRT</v>
      </c>
      <c r="J54" s="19">
        <f>VLOOKUP($B54,'ERP Full List'!$B$2:$P$84,9, FALSE)</f>
        <v>0</v>
      </c>
    </row>
    <row r="55" spans="1:10" ht="48" customHeight="1" x14ac:dyDescent="0.25">
      <c r="A55" s="12" t="s">
        <v>0</v>
      </c>
      <c r="B55" s="25" t="s">
        <v>52</v>
      </c>
      <c r="C55" s="13" t="s">
        <v>2</v>
      </c>
      <c r="D55" s="13" t="s">
        <v>3</v>
      </c>
      <c r="E55" s="13" t="s">
        <v>4</v>
      </c>
      <c r="F55" s="13" t="s">
        <v>5</v>
      </c>
      <c r="G55" s="13" t="s">
        <v>6</v>
      </c>
      <c r="H55" s="13" t="s">
        <v>7</v>
      </c>
      <c r="I55" s="13"/>
      <c r="J55" s="14" t="s">
        <v>8</v>
      </c>
    </row>
    <row r="56" spans="1:10" ht="48" customHeight="1" x14ac:dyDescent="0.25">
      <c r="A56" s="15" t="str">
        <f>VLOOKUP($B56,'Infrastructure List'!$B$2:$P$70,6, FALSE)</f>
        <v>3. Infrastructure</v>
      </c>
      <c r="B56" s="22" t="s">
        <v>53</v>
      </c>
      <c r="C56" s="17" t="str">
        <f>VLOOKUP($B56,'Infrastructure List'!$B$2:$P$70,2, FALSE)</f>
        <v>Install and configure switches, WAPs, cabling, ports, and phones for PVAC</v>
      </c>
      <c r="D56" s="17" t="str">
        <f>VLOOKUP($B56,'Infrastructure List'!$B$2:$P$70,3,FALSE)</f>
        <v>Project almost complete; IT will still need to take care of little projects here and there.</v>
      </c>
      <c r="E56" s="17" t="str">
        <f>VLOOKUP($B56,'Infrastructure List'!$B$2:$P$70,4,FALSE)</f>
        <v>1. In Progress</v>
      </c>
      <c r="F56" s="23">
        <v>44075</v>
      </c>
      <c r="G56" s="24" t="str">
        <f>VLOOKUP($B56,'Infrastructure List'!$B$2:$P$70,7,FALSE)</f>
        <v>1. Critical</v>
      </c>
      <c r="H56" s="24" t="str">
        <f>VLOOKUP($B56,'Infrastructure List'!$B$2:$P$70,8,FALSE)</f>
        <v>4. Medium</v>
      </c>
      <c r="I56" s="19" t="str">
        <f>VLOOKUP($B56,'Infrastructure List'!$B$2:$P$70,10,FALSE)</f>
        <v>Facilities MP</v>
      </c>
      <c r="J56" s="19">
        <v>1</v>
      </c>
    </row>
    <row r="57" spans="1:10" ht="48" customHeight="1" x14ac:dyDescent="0.25">
      <c r="A57" s="15" t="str">
        <f>VLOOKUP($B57,'Infrastructure List'!$B$2:$P$70,6, FALSE)</f>
        <v>3. Infrastructure</v>
      </c>
      <c r="B57" s="22" t="s">
        <v>54</v>
      </c>
      <c r="C57" s="17" t="str">
        <f>VLOOKUP($B57,'Infrastructure List'!$B$2:$P$70,2, FALSE)</f>
        <v>Install new backup servers/system</v>
      </c>
      <c r="D57" s="17" t="str">
        <f>VLOOKUP($B57,'Infrastructure List'!$B$2:$P$70,3,FALSE)</f>
        <v>Equipment installed at GC - CC; Vendor and IT engaged in setup.</v>
      </c>
      <c r="E57" s="17" t="str">
        <f>VLOOKUP($B57,'Infrastructure List'!$B$2:$P$70,4,FALSE)</f>
        <v>1. In Progress</v>
      </c>
      <c r="F57" s="23">
        <v>44089</v>
      </c>
      <c r="G57" s="24" t="str">
        <f>VLOOKUP($B57,'Infrastructure List'!$B$2:$P$70,7,FALSE)</f>
        <v>1. Critical</v>
      </c>
      <c r="H57" s="24" t="str">
        <f>VLOOKUP($B57,'Infrastructure List'!$B$2:$P$70,8,FALSE)</f>
        <v>2. Large</v>
      </c>
      <c r="I57" s="19" t="str">
        <f>VLOOKUP($B57,'Infrastructure List'!$B$2:$P$70,10,FALSE)</f>
        <v>Tech Plan</v>
      </c>
      <c r="J57" s="19">
        <v>1</v>
      </c>
    </row>
    <row r="58" spans="1:10" ht="48" customHeight="1" x14ac:dyDescent="0.25">
      <c r="A58" s="15" t="str">
        <f>VLOOKUP($B58,'Infrastructure List'!$B$2:$P$70,6, FALSE)</f>
        <v>3. Infrastructure</v>
      </c>
      <c r="B58" s="22" t="s">
        <v>55</v>
      </c>
      <c r="C58" s="17" t="str">
        <f>VLOOKUP($B58,'Infrastructure List'!$B$2:$P$70,2, FALSE)</f>
        <v xml:space="preserve">Plan IT infrastructure for CC Student Services Building </v>
      </c>
      <c r="D58" s="17" t="str">
        <f>VLOOKUP($B58,'Infrastructure List'!$B$2:$P$70,3,FALSE)</f>
        <v>Meetings are ongoing</v>
      </c>
      <c r="E58" s="17" t="str">
        <f>VLOOKUP($B58,'Infrastructure List'!$B$2:$P$70,4,FALSE)</f>
        <v>1. In Progress</v>
      </c>
      <c r="F58" s="23">
        <f>VLOOKUP($B58,'Infrastructure List'!$B$2:$P$70,5,FALSE)</f>
        <v>44185</v>
      </c>
      <c r="G58" s="24" t="str">
        <f>VLOOKUP($B58,'Infrastructure List'!$B$2:$P$70,7,FALSE)</f>
        <v>1. Critical</v>
      </c>
      <c r="H58" s="24" t="str">
        <f>VLOOKUP($B58,'Infrastructure List'!$B$2:$P$70,8,FALSE)</f>
        <v>4. Medium</v>
      </c>
      <c r="I58" s="19" t="str">
        <f>VLOOKUP($B58,'Infrastructure List'!$B$2:$P$70,10,FALSE)</f>
        <v>Facilities MP</v>
      </c>
      <c r="J58" s="19">
        <f>VLOOKUP($B58,'Infrastructure List'!$B$2:$P$70,9,FALSE)</f>
        <v>0</v>
      </c>
    </row>
    <row r="59" spans="1:10" ht="48" customHeight="1" x14ac:dyDescent="0.25">
      <c r="A59" s="15" t="str">
        <f>VLOOKUP($B59,'Infrastructure List'!$B$2:$P$70,6, FALSE)</f>
        <v>3. Infrastructure</v>
      </c>
      <c r="B59" s="22" t="s">
        <v>56</v>
      </c>
      <c r="C59" s="17" t="str">
        <f>VLOOKUP($B59,'Infrastructure List'!$B$2:$P$70,2, FALSE)</f>
        <v>Install and configure switches, WAPs, cabling, ports, and phones for Building 36</v>
      </c>
      <c r="D59" s="17" t="str">
        <f>VLOOKUP($B59,'Infrastructure List'!$B$2:$P$70,3,FALSE)</f>
        <v>Not Started - We need to wait until the building is ready before we can do this</v>
      </c>
      <c r="E59" s="17" t="str">
        <f>VLOOKUP($B59,'Infrastructure List'!$B$2:$P$70,4,FALSE)</f>
        <v>1. In Progress</v>
      </c>
      <c r="F59" s="23">
        <f>VLOOKUP($B59,'Infrastructure List'!$B$2:$P$70,5,FALSE)</f>
        <v>44185</v>
      </c>
      <c r="G59" s="24" t="str">
        <f>VLOOKUP($B59,'Infrastructure List'!$B$2:$P$70,7,FALSE)</f>
        <v>1. Critical</v>
      </c>
      <c r="H59" s="24" t="str">
        <f>VLOOKUP($B59,'Infrastructure List'!$B$2:$P$70,8,FALSE)</f>
        <v>4. Medium</v>
      </c>
      <c r="I59" s="19" t="str">
        <f>VLOOKUP($B59,'Infrastructure List'!$B$2:$P$70,10,FALSE)</f>
        <v>Facilities MP</v>
      </c>
      <c r="J59" s="19">
        <v>0.1</v>
      </c>
    </row>
    <row r="60" spans="1:10" ht="48" customHeight="1" x14ac:dyDescent="0.25">
      <c r="A60" s="15" t="str">
        <f>VLOOKUP($B60,'Infrastructure List'!$B$2:$P$70,6, FALSE)</f>
        <v>3. Infrastructure</v>
      </c>
      <c r="B60" s="22" t="s">
        <v>57</v>
      </c>
      <c r="C60" s="17" t="str">
        <f>VLOOKUP($B60,'Infrastructure List'!$B$2:$P$70,2, FALSE)</f>
        <v>Expand VMware at Cuyamaca; PR for VMware and servers processed.</v>
      </c>
      <c r="D60" s="17" t="str">
        <f>VLOOKUP($B60,'Infrastructure List'!$B$2:$P$70,3,FALSE)</f>
        <v>Need to expand VM environment for disaster recovery of backup tapes districtwide.</v>
      </c>
      <c r="E60" s="17" t="str">
        <f>VLOOKUP($B60,'Infrastructure List'!$B$2:$P$70,4,FALSE)</f>
        <v>1. In Progress</v>
      </c>
      <c r="F60" s="23">
        <f>VLOOKUP($B60,'Infrastructure List'!$B$2:$P$70,5,FALSE)</f>
        <v>44185</v>
      </c>
      <c r="G60" s="24" t="str">
        <f>VLOOKUP($B60,'Infrastructure List'!$B$2:$P$70,7,FALSE)</f>
        <v>1. Critical</v>
      </c>
      <c r="H60" s="24" t="str">
        <f>VLOOKUP($B60,'Infrastructure List'!$B$2:$P$70,8,FALSE)</f>
        <v>6. Small</v>
      </c>
      <c r="I60" s="19" t="str">
        <f>VLOOKUP($B60,'Infrastructure List'!$B$2:$P$70,10,FALSE)</f>
        <v>Operational</v>
      </c>
      <c r="J60" s="19">
        <v>0.9</v>
      </c>
    </row>
    <row r="61" spans="1:10" ht="48" customHeight="1" x14ac:dyDescent="0.25">
      <c r="A61" s="26" t="str">
        <f>VLOOKUP($B61,'Infrastructure List'!$B$2:$P$70,6, FALSE)</f>
        <v>3. Infrastructure</v>
      </c>
      <c r="B61" s="27" t="s">
        <v>58</v>
      </c>
      <c r="C61" s="28" t="str">
        <f>VLOOKUP($B61,'Infrastructure List'!$B$2:$P$70,2, FALSE)</f>
        <v>Set up and pilot the MS Windows virtual desktop environment for remote access</v>
      </c>
      <c r="D61" s="28" t="str">
        <f>VLOOKUP($B61,'Infrastructure List'!$B$2:$P$70,3,FALSE)</f>
        <v>VDs installed; Developing "golden image"; MS needs to provide new update in order to configure support options</v>
      </c>
      <c r="E61" s="28" t="str">
        <f>VLOOKUP($B61,'Infrastructure List'!$B$2:$P$70,4,FALSE)</f>
        <v>1. In Progress</v>
      </c>
      <c r="F61" s="29">
        <f>VLOOKUP($B61,'Infrastructure List'!$B$2:$P$70,5,FALSE)</f>
        <v>44104</v>
      </c>
      <c r="G61" s="30" t="str">
        <f>VLOOKUP($B61,'Infrastructure List'!$B$2:$P$70,7,FALSE)</f>
        <v>2. High</v>
      </c>
      <c r="H61" s="30" t="str">
        <f>VLOOKUP($B61,'Infrastructure List'!$B$2:$P$70,8,FALSE)</f>
        <v>2. Large</v>
      </c>
      <c r="I61" s="31" t="str">
        <f>VLOOKUP($B61,'Infrastructure List'!$B$2:$P$70,10,FALSE)</f>
        <v>Tech RRT</v>
      </c>
      <c r="J61" s="31">
        <f>VLOOKUP($B61,'Infrastructure List'!$B$2:$P$70,9,FALSE)</f>
        <v>0.9</v>
      </c>
    </row>
    <row r="62" spans="1:10" ht="48" customHeight="1" x14ac:dyDescent="0.25">
      <c r="A62" s="26" t="str">
        <f>VLOOKUP($B62,'Infrastructure List'!$B$2:$P$70,6, FALSE)</f>
        <v>3. Infrastructure</v>
      </c>
      <c r="B62" s="27" t="s">
        <v>59</v>
      </c>
      <c r="C62" s="28" t="str">
        <f>VLOOKUP($B62,'Infrastructure List'!$B$2:$P$70,2, FALSE)</f>
        <v>Implement the Mitel Softphone feature for remote calling functionality</v>
      </c>
      <c r="D62" s="28" t="str">
        <f>VLOOKUP($B62,'Infrastructure List'!$B$2:$P$70,3,FALSE)</f>
        <v>Softphones are rolling out to the campus community, starting with departments with student-facing services</v>
      </c>
      <c r="E62" s="28" t="str">
        <f>VLOOKUP($B62,'Infrastructure List'!$B$2:$P$70,4,FALSE)</f>
        <v>1. In Progress</v>
      </c>
      <c r="F62" s="29">
        <v>44074</v>
      </c>
      <c r="G62" s="30" t="str">
        <f>VLOOKUP($B62,'Infrastructure List'!$B$2:$P$70,7,FALSE)</f>
        <v>2. High</v>
      </c>
      <c r="H62" s="30" t="str">
        <f>VLOOKUP($B62,'Infrastructure List'!$B$2:$P$70,8,FALSE)</f>
        <v>5. Sm-Medium</v>
      </c>
      <c r="I62" s="31" t="str">
        <f>VLOOKUP($B62,'Infrastructure List'!$B$2:$P$70,10,FALSE)</f>
        <v>Tech RRT</v>
      </c>
      <c r="J62" s="31">
        <f>VLOOKUP($B62,'Infrastructure List'!$B$2:$P$70,9,FALSE)</f>
        <v>0.5</v>
      </c>
    </row>
    <row r="63" spans="1:10" ht="48" customHeight="1" x14ac:dyDescent="0.25">
      <c r="A63" s="26" t="str">
        <f>VLOOKUP($B63,'Infrastructure List'!$B$2:$P$70,6, FALSE)</f>
        <v>3. Infrastructure</v>
      </c>
      <c r="B63" s="27" t="s">
        <v>60</v>
      </c>
      <c r="C63" s="28" t="str">
        <f>VLOOKUP($B63,'Infrastructure List'!$B$2:$P$70,2, FALSE)</f>
        <v>Install WAPs in high-use outside areas (e.g., GC Quad, CC Student Center, etc.)</v>
      </c>
      <c r="D63" s="28" t="str">
        <f>VLOOKUP($B63,'Infrastructure List'!$B$2:$P$70,3,FALSE)</f>
        <v>Project is now in process; Identifying scope, including parking lots at GC-CC; Temporary solution scheduled for installation the week of 9/14</v>
      </c>
      <c r="E63" s="28" t="str">
        <f>VLOOKUP($B63,'Infrastructure List'!$B$2:$P$70,4,FALSE)</f>
        <v>1. In Progress</v>
      </c>
      <c r="F63" s="29">
        <v>44256</v>
      </c>
      <c r="G63" s="30" t="str">
        <f>VLOOKUP($B63,'Infrastructure List'!$B$2:$P$70,7,FALSE)</f>
        <v>2. High</v>
      </c>
      <c r="H63" s="30" t="str">
        <f>VLOOKUP($B63,'Infrastructure List'!$B$2:$P$70,8,FALSE)</f>
        <v>5. Sm-Medium</v>
      </c>
      <c r="I63" s="31" t="str">
        <f>VLOOKUP($B63,'Infrastructure List'!$B$2:$P$70,10,FALSE)</f>
        <v>TCC</v>
      </c>
      <c r="J63" s="31">
        <f>VLOOKUP($B63,'Infrastructure List'!$B$2:$P$70,9,FALSE)</f>
        <v>0.33</v>
      </c>
    </row>
    <row r="64" spans="1:10" ht="48" customHeight="1" x14ac:dyDescent="0.25">
      <c r="A64" s="15" t="str">
        <f>VLOOKUP($B64,'Infrastructure List'!$B$2:$P$70,6, FALSE)</f>
        <v>3. Infrastructure</v>
      </c>
      <c r="B64" s="22" t="s">
        <v>62</v>
      </c>
      <c r="C64" s="17" t="str">
        <f>VLOOKUP($B64,'Infrastructure List'!$B$2:$P$70,2, FALSE)</f>
        <v>Transition from tape backups to offsite cloud backups</v>
      </c>
      <c r="D64" s="17" t="str">
        <f>VLOOKUP($B64,'Infrastructure List'!$B$2:$P$70,3,FALSE)</f>
        <v>After our new backup setup is purchased and completed, we need to begin work on moving our tape backups to the cloud.</v>
      </c>
      <c r="E64" s="17" t="str">
        <f>VLOOKUP($B64,'Infrastructure List'!$B$2:$P$70,4,FALSE)</f>
        <v>3. Not Started</v>
      </c>
      <c r="F64" s="23">
        <v>44196</v>
      </c>
      <c r="G64" s="24" t="str">
        <f>VLOOKUP($B64,'Infrastructure List'!$B$2:$P$70,7,FALSE)</f>
        <v>2. High</v>
      </c>
      <c r="H64" s="24" t="str">
        <f>VLOOKUP($B64,'Infrastructure List'!$B$2:$P$70,8,FALSE)</f>
        <v>2. Large</v>
      </c>
      <c r="I64" s="19" t="str">
        <f>VLOOKUP($B64,'Infrastructure List'!$B$2:$P$70,10,FALSE)</f>
        <v>Tech Plan</v>
      </c>
      <c r="J64" s="19">
        <f>VLOOKUP($B64,'Infrastructure List'!$B$2:$P$70,9,FALSE)</f>
        <v>0</v>
      </c>
    </row>
    <row r="65" spans="1:10" ht="48" customHeight="1" x14ac:dyDescent="0.25">
      <c r="A65" s="15" t="str">
        <f>VLOOKUP($B65,'Infrastructure List'!$B$2:$P$70,6, FALSE)</f>
        <v>3. Infrastructure</v>
      </c>
      <c r="B65" s="22" t="s">
        <v>63</v>
      </c>
      <c r="C65" s="17" t="str">
        <f>VLOOKUP($B65,'Infrastructure List'!$B$2:$P$70,2, FALSE)</f>
        <v xml:space="preserve">Create new Windows 10 image (Nov 2019) and implement Office 2019 </v>
      </c>
      <c r="D65" s="17" t="str">
        <f>VLOOKUP($B65,'Infrastructure List'!$B$2:$P$70,3,FALSE)</f>
        <v>In order to stay secure and updated on Windows 10 we need to create another image based on last Novembers release; Networking team actively working on this project</v>
      </c>
      <c r="E65" s="17" t="str">
        <f>VLOOKUP($B65,'Infrastructure List'!$B$2:$P$70,4,FALSE)</f>
        <v>1. In Progress</v>
      </c>
      <c r="F65" s="23">
        <f>VLOOKUP($B65,'Infrastructure List'!$B$2:$P$70,5,FALSE)</f>
        <v>44074</v>
      </c>
      <c r="G65" s="24" t="str">
        <f>VLOOKUP($B65,'Infrastructure List'!$B$2:$P$70,7,FALSE)</f>
        <v>2. High</v>
      </c>
      <c r="H65" s="24" t="str">
        <f>VLOOKUP($B65,'Infrastructure List'!$B$2:$P$70,8,FALSE)</f>
        <v>4. Medium</v>
      </c>
      <c r="I65" s="19" t="str">
        <f>VLOOKUP($B65,'Infrastructure List'!$B$2:$P$70,10,FALSE)</f>
        <v>Operational</v>
      </c>
      <c r="J65" s="19">
        <v>1</v>
      </c>
    </row>
    <row r="66" spans="1:10" ht="48" customHeight="1" x14ac:dyDescent="0.25">
      <c r="A66" s="26" t="str">
        <f>VLOOKUP($B66,'Infrastructure List'!$B$2:$P$70,6, FALSE)</f>
        <v>3. Infrastructure</v>
      </c>
      <c r="B66" s="27" t="s">
        <v>64</v>
      </c>
      <c r="C66" s="28" t="str">
        <f>VLOOKUP($B66,'Infrastructure List'!$B$2:$P$70,2, FALSE)</f>
        <v>Implement MS Teams as a collaborative tools for employees</v>
      </c>
      <c r="D66" s="28" t="s">
        <v>432</v>
      </c>
      <c r="E66" s="28" t="str">
        <f>VLOOKUP($B66,'Infrastructure List'!$B$2:$P$70,4,FALSE)</f>
        <v>1. In Progress</v>
      </c>
      <c r="F66" s="29">
        <v>44196</v>
      </c>
      <c r="G66" s="30" t="str">
        <f>VLOOKUP($B66,'Infrastructure List'!$B$2:$P$70,7,FALSE)</f>
        <v>3. Medium</v>
      </c>
      <c r="H66" s="30" t="str">
        <f>VLOOKUP($B66,'Infrastructure List'!$B$2:$P$70,8,FALSE)</f>
        <v>5. Sm-Medium</v>
      </c>
      <c r="I66" s="31" t="str">
        <f>VLOOKUP($B66,'Infrastructure List'!$B$2:$P$70,10,FALSE)</f>
        <v>Tech RRT</v>
      </c>
      <c r="J66" s="31">
        <f>VLOOKUP($B66,'Infrastructure List'!$B$2:$P$70,9,FALSE)</f>
        <v>0.1</v>
      </c>
    </row>
    <row r="67" spans="1:10" ht="48" customHeight="1" x14ac:dyDescent="0.25">
      <c r="A67" s="15" t="str">
        <f>VLOOKUP($B67,'Infrastructure List'!$B$2:$P$70,6, FALSE)</f>
        <v>3. Infrastructure</v>
      </c>
      <c r="B67" s="22" t="s">
        <v>65</v>
      </c>
      <c r="C67" s="17" t="str">
        <f>VLOOKUP($B67,'Infrastructure List'!$B$2:$P$70,2, FALSE)</f>
        <v>Install backup power for all switches districtwide</v>
      </c>
      <c r="D67" s="17" t="str">
        <f>VLOOKUP($B67,'Infrastructure List'!$B$2:$P$70,3,FALSE)</f>
        <v>The colleges have requested that we install UPS systems in all of our MDF/IDF closets that support phones--need to document all closets.</v>
      </c>
      <c r="E67" s="17" t="str">
        <f>VLOOKUP($B67,'Infrastructure List'!$B$2:$P$70,4,FALSE)</f>
        <v>3. Not Started</v>
      </c>
      <c r="F67" s="23">
        <v>44561</v>
      </c>
      <c r="G67" s="24" t="str">
        <f>VLOOKUP($B67,'Infrastructure List'!$B$2:$P$70,7,FALSE)</f>
        <v>3. Medium</v>
      </c>
      <c r="H67" s="24" t="str">
        <f>VLOOKUP($B67,'Infrastructure List'!$B$2:$P$70,8,FALSE)</f>
        <v>1. Very Large</v>
      </c>
      <c r="I67" s="19" t="str">
        <f>VLOOKUP($B67,'Infrastructure List'!$B$2:$P$70,10,FALSE)</f>
        <v>Tech Plan</v>
      </c>
      <c r="J67" s="19">
        <f>VLOOKUP($B67,'Infrastructure List'!$B$2:$P$70,9,FALSE)</f>
        <v>0</v>
      </c>
    </row>
    <row r="68" spans="1:10" ht="48" customHeight="1" x14ac:dyDescent="0.25">
      <c r="A68" s="15" t="str">
        <f>VLOOKUP($B68,'Infrastructure List'!$B$2:$P$70,6, FALSE)</f>
        <v>3. Infrastructure</v>
      </c>
      <c r="B68" s="22" t="s">
        <v>66</v>
      </c>
      <c r="C68" s="17" t="s">
        <v>433</v>
      </c>
      <c r="D68" s="17" t="str">
        <f>VLOOKUP($B68,'Infrastructure List'!$B$2:$P$70,3,FALSE)</f>
        <v>O365 "viral" student tenant has been migrated over to GCCCD</v>
      </c>
      <c r="E68" s="17" t="str">
        <f>VLOOKUP($B68,'Infrastructure List'!$B$2:$P$70,4,FALSE)</f>
        <v>4. Completed</v>
      </c>
      <c r="F68" s="23">
        <v>44060</v>
      </c>
      <c r="G68" s="24" t="str">
        <f>VLOOKUP($B68,'Infrastructure List'!$B$2:$P$70,7,FALSE)</f>
        <v>4. Low</v>
      </c>
      <c r="H68" s="24" t="str">
        <f>VLOOKUP($B68,'Infrastructure List'!$B$2:$P$70,8,FALSE)</f>
        <v>7. Very Small</v>
      </c>
      <c r="I68" s="19" t="str">
        <f>VLOOKUP($B68,'Infrastructure List'!$B$2:$P$70,10,FALSE)</f>
        <v>Tech RRT</v>
      </c>
      <c r="J68" s="19">
        <f>VLOOKUP($B68,'Infrastructure List'!$B$2:$P$70,9,FALSE)</f>
        <v>1</v>
      </c>
    </row>
    <row r="69" spans="1:10" ht="48" customHeight="1" x14ac:dyDescent="0.25">
      <c r="A69" s="15" t="str">
        <f>VLOOKUP($B69,'Infrastructure List'!$B$2:$P$70,6, FALSE)</f>
        <v>5. Improvements</v>
      </c>
      <c r="B69" s="22" t="s">
        <v>67</v>
      </c>
      <c r="C69" s="17" t="str">
        <f>VLOOKUP($B69,'Infrastructure List'!$B$2:$P$70,2, FALSE)</f>
        <v>Install internal firewall and replace text-based access control list</v>
      </c>
      <c r="D69" s="17" t="str">
        <f>VLOOKUP($B69,'Infrastructure List'!$B$2:$P$70,3,FALSE)</f>
        <v xml:space="preserve">We will modernize our internal security by getting rid of our text based access control lists and moving to a dynamic Palo Alto Firewall. </v>
      </c>
      <c r="E69" s="17" t="str">
        <f>VLOOKUP($B69,'Infrastructure List'!$B$2:$P$70,4,FALSE)</f>
        <v>1. In Progress</v>
      </c>
      <c r="F69" s="23">
        <f>VLOOKUP($B69,'Infrastructure List'!$B$2:$P$70,5,FALSE)</f>
        <v>44196</v>
      </c>
      <c r="G69" s="24" t="str">
        <f>VLOOKUP($B69,'Infrastructure List'!$B$2:$P$70,7,FALSE)</f>
        <v>3. Medium</v>
      </c>
      <c r="H69" s="24" t="str">
        <f>VLOOKUP($B69,'Infrastructure List'!$B$2:$P$70,8,FALSE)</f>
        <v>2. Large</v>
      </c>
      <c r="I69" s="19" t="str">
        <f>VLOOKUP($B69,'Infrastructure List'!$B$2:$P$70,10,FALSE)</f>
        <v>Security Plan</v>
      </c>
      <c r="J69" s="19">
        <f>VLOOKUP($B69,'Infrastructure List'!$B$2:$P$70,9,FALSE)</f>
        <v>0.2</v>
      </c>
    </row>
    <row r="70" spans="1:10" ht="48" customHeight="1" x14ac:dyDescent="0.25">
      <c r="A70" s="15" t="str">
        <f>VLOOKUP($B70,'Infrastructure List'!$B$2:$P$70,6, FALSE)</f>
        <v>5. Improvements</v>
      </c>
      <c r="B70" s="22" t="s">
        <v>68</v>
      </c>
      <c r="C70" s="17" t="str">
        <f>VLOOKUP($B70,'Infrastructure List'!$B$2:$P$70,2, FALSE)</f>
        <v>Clean up active directory of all unused accounts and create process for employee terminations/position changes</v>
      </c>
      <c r="D70" s="17" t="str">
        <f>VLOOKUP($B70,'Infrastructure List'!$B$2:$P$70,3,FALSE)</f>
        <v>This is a security risk after years of neglect.</v>
      </c>
      <c r="E70" s="17" t="str">
        <f>VLOOKUP($B70,'Infrastructure List'!$B$2:$P$70,4,FALSE)</f>
        <v>3. Not Started</v>
      </c>
      <c r="F70" s="23">
        <f>VLOOKUP($B70,'Infrastructure List'!$B$2:$P$70,5,FALSE)</f>
        <v>44185</v>
      </c>
      <c r="G70" s="24" t="str">
        <f>VLOOKUP($B70,'Infrastructure List'!$B$2:$P$70,7,FALSE)</f>
        <v>3. Medium</v>
      </c>
      <c r="H70" s="24" t="str">
        <f>VLOOKUP($B70,'Infrastructure List'!$B$2:$P$70,8,FALSE)</f>
        <v>4. Medium</v>
      </c>
      <c r="I70" s="19" t="str">
        <f>VLOOKUP($B70,'Infrastructure List'!$B$2:$P$70,10,FALSE)</f>
        <v>Operational</v>
      </c>
      <c r="J70" s="19">
        <f>VLOOKUP($B70,'Infrastructure List'!$B$2:$P$70,9,FALSE)</f>
        <v>0</v>
      </c>
    </row>
    <row r="71" spans="1:10" ht="48" customHeight="1" x14ac:dyDescent="0.25">
      <c r="A71" s="26" t="str">
        <f>VLOOKUP($B71,'Infrastructure List'!$B$2:$P$70,6, FALSE)</f>
        <v>5. Improvements</v>
      </c>
      <c r="B71" s="27" t="s">
        <v>69</v>
      </c>
      <c r="C71" s="28" t="str">
        <f>VLOOKUP($B71,'Infrastructure List'!$B$2:$P$70,2, FALSE)</f>
        <v>GC ICS has requested this software to manage mobile devices</v>
      </c>
      <c r="D71" s="28" t="str">
        <f>VLOOKUP($B71,'Infrastructure List'!$B$2:$P$70,3,FALSE)</f>
        <v>We are now investigating Microsoft Endpoint Management for remote devices.</v>
      </c>
      <c r="E71" s="28" t="str">
        <f>VLOOKUP($B71,'Infrastructure List'!$B$2:$P$70,4,FALSE)</f>
        <v>3. Not Started</v>
      </c>
      <c r="F71" s="29">
        <v>44196</v>
      </c>
      <c r="G71" s="30" t="str">
        <f>VLOOKUP($B71,'Infrastructure List'!$B$2:$P$70,7,FALSE)</f>
        <v>3. Medium</v>
      </c>
      <c r="H71" s="30" t="str">
        <f>VLOOKUP($B71,'Infrastructure List'!$B$2:$P$70,8,FALSE)</f>
        <v>6. Small</v>
      </c>
      <c r="I71" s="31" t="str">
        <f>VLOOKUP($B71,'Infrastructure List'!$B$2:$P$70,10,FALSE)</f>
        <v>Tech RRT</v>
      </c>
      <c r="J71" s="31">
        <v>0.1</v>
      </c>
    </row>
  </sheetData>
  <sheetProtection algorithmName="SHA-512" hashValue="Xc75CLAd/CkStFxcSnxBfe1w0XlJMuwBHMCELw7eqUvKbc4a3EJG2WM9dH1+SkkVxprYa9JdUA4HGzNVUggzdw==" saltValue="ZBrG0T00g41csXGXKSjD8Q==" spinCount="100000" sheet="1" formatCells="0" formatColumns="0" formatRows="0" insertColumns="0" insertRows="0" insertHyperlinks="0" deleteColumns="0" deleteRows="0" pivotTables="0"/>
  <autoFilter ref="A1:J71" xr:uid="{00000000-0009-0000-0000-000000000000}"/>
  <sortState xmlns:xlrd2="http://schemas.microsoft.com/office/spreadsheetml/2017/richdata2" ref="A2:J54">
    <sortCondition ref="A2:A54"/>
    <sortCondition ref="G2:G54"/>
    <sortCondition descending="1" ref="J2:J54"/>
  </sortState>
  <printOptions gridLines="1"/>
  <pageMargins left="0.75" right="0.75" top="0.75" bottom="0.75" header="1" footer="1"/>
  <pageSetup scale="60" fitToHeight="0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Codes!$C$1:$C$4</xm:f>
          </x14:formula1>
          <xm:sqref>A56:A71 A2:A54</xm:sqref>
        </x14:dataValidation>
        <x14:dataValidation type="list" allowBlank="1" showInputMessage="1" showErrorMessage="1" xr:uid="{00000000-0002-0000-0000-000001000000}">
          <x14:formula1>
            <xm:f>Codes!$B$1:$B$8</xm:f>
          </x14:formula1>
          <xm:sqref>H2:H54</xm:sqref>
        </x14:dataValidation>
        <x14:dataValidation type="list" allowBlank="1" showInputMessage="1" showErrorMessage="1" xr:uid="{00000000-0002-0000-0000-000002000000}">
          <x14:formula1>
            <xm:f>Codes!$A$1:$A$5</xm:f>
          </x14:formula1>
          <xm:sqref>E2:E54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4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84" sqref="A84"/>
    </sheetView>
  </sheetViews>
  <sheetFormatPr defaultRowHeight="15" x14ac:dyDescent="0.25"/>
  <cols>
    <col min="1" max="1" width="14.5703125" customWidth="1"/>
    <col min="2" max="2" width="45.28515625" customWidth="1"/>
    <col min="3" max="3" width="72.85546875" customWidth="1"/>
    <col min="4" max="4" width="83.85546875" customWidth="1"/>
    <col min="5" max="5" width="12" customWidth="1"/>
    <col min="6" max="7" width="12.7109375" customWidth="1"/>
    <col min="9" max="9" width="12" customWidth="1"/>
    <col min="10" max="11" width="12.7109375" customWidth="1"/>
    <col min="12" max="12" width="21" customWidth="1"/>
    <col min="13" max="16" width="14.7109375" customWidth="1"/>
  </cols>
  <sheetData>
    <row r="1" spans="1:16" ht="17.25" x14ac:dyDescent="0.35">
      <c r="A1" s="1" t="s">
        <v>70</v>
      </c>
      <c r="B1" s="1" t="s">
        <v>71</v>
      </c>
      <c r="C1" s="1" t="s">
        <v>2</v>
      </c>
      <c r="D1" s="1" t="s">
        <v>3</v>
      </c>
      <c r="E1" s="1" t="s">
        <v>4</v>
      </c>
      <c r="F1" s="1" t="s">
        <v>5</v>
      </c>
      <c r="G1" s="8" t="s">
        <v>0</v>
      </c>
      <c r="H1" s="1" t="s">
        <v>6</v>
      </c>
      <c r="I1" s="1" t="s">
        <v>7</v>
      </c>
      <c r="J1" s="3" t="s">
        <v>8</v>
      </c>
      <c r="K1" s="3" t="s">
        <v>393</v>
      </c>
      <c r="L1" s="8" t="s">
        <v>72</v>
      </c>
      <c r="M1" s="1" t="s">
        <v>73</v>
      </c>
      <c r="N1" s="1" t="s">
        <v>74</v>
      </c>
      <c r="O1" s="1" t="s">
        <v>75</v>
      </c>
      <c r="P1" s="1" t="s">
        <v>76</v>
      </c>
    </row>
    <row r="2" spans="1:16" x14ac:dyDescent="0.25">
      <c r="A2" s="5" t="s">
        <v>77</v>
      </c>
      <c r="B2" s="5" t="s">
        <v>13</v>
      </c>
      <c r="C2" s="5" t="s">
        <v>174</v>
      </c>
      <c r="D2" s="5" t="s">
        <v>443</v>
      </c>
      <c r="E2" s="5" t="s">
        <v>89</v>
      </c>
      <c r="F2" s="2">
        <v>44196</v>
      </c>
      <c r="G2" s="7" t="s">
        <v>81</v>
      </c>
      <c r="H2" s="5" t="s">
        <v>82</v>
      </c>
      <c r="I2" s="5" t="s">
        <v>94</v>
      </c>
      <c r="J2" s="4">
        <v>0</v>
      </c>
      <c r="K2" s="4" t="s">
        <v>395</v>
      </c>
      <c r="L2" s="9"/>
      <c r="M2" s="5" t="s">
        <v>85</v>
      </c>
      <c r="N2" s="5" t="s">
        <v>91</v>
      </c>
      <c r="O2" s="5" t="s">
        <v>86</v>
      </c>
      <c r="P2" s="5"/>
    </row>
    <row r="3" spans="1:16" x14ac:dyDescent="0.25">
      <c r="A3" s="5" t="s">
        <v>77</v>
      </c>
      <c r="B3" s="5" t="s">
        <v>11</v>
      </c>
      <c r="C3" s="5" t="s">
        <v>92</v>
      </c>
      <c r="D3" s="5" t="s">
        <v>93</v>
      </c>
      <c r="E3" s="5" t="s">
        <v>89</v>
      </c>
      <c r="F3" s="2">
        <v>44196</v>
      </c>
      <c r="G3" s="7" t="s">
        <v>81</v>
      </c>
      <c r="H3" s="5" t="s">
        <v>82</v>
      </c>
      <c r="I3" s="5" t="s">
        <v>94</v>
      </c>
      <c r="J3" s="4">
        <v>0.85</v>
      </c>
      <c r="K3" s="4" t="s">
        <v>394</v>
      </c>
      <c r="L3" s="9"/>
      <c r="M3" s="5" t="s">
        <v>91</v>
      </c>
      <c r="N3" s="5" t="s">
        <v>86</v>
      </c>
      <c r="O3" s="5" t="s">
        <v>85</v>
      </c>
      <c r="P3" s="5"/>
    </row>
    <row r="4" spans="1:16" x14ac:dyDescent="0.25">
      <c r="A4" s="5" t="s">
        <v>77</v>
      </c>
      <c r="B4" s="5" t="s">
        <v>9</v>
      </c>
      <c r="C4" s="5" t="s">
        <v>88</v>
      </c>
      <c r="D4" s="5" t="s">
        <v>437</v>
      </c>
      <c r="E4" s="5" t="s">
        <v>89</v>
      </c>
      <c r="F4" s="2">
        <v>44012</v>
      </c>
      <c r="G4" s="7" t="s">
        <v>81</v>
      </c>
      <c r="H4" s="5" t="s">
        <v>82</v>
      </c>
      <c r="I4" s="5" t="s">
        <v>90</v>
      </c>
      <c r="J4" s="4">
        <v>0.95</v>
      </c>
      <c r="K4" s="4" t="s">
        <v>395</v>
      </c>
      <c r="L4" s="9"/>
      <c r="M4" s="5" t="s">
        <v>91</v>
      </c>
      <c r="N4" s="5" t="s">
        <v>86</v>
      </c>
      <c r="O4" s="5" t="s">
        <v>85</v>
      </c>
      <c r="P4" s="5"/>
    </row>
    <row r="5" spans="1:16" x14ac:dyDescent="0.25">
      <c r="A5" s="5" t="s">
        <v>77</v>
      </c>
      <c r="B5" s="5" t="s">
        <v>10</v>
      </c>
      <c r="C5" s="5" t="s">
        <v>95</v>
      </c>
      <c r="D5" s="5" t="s">
        <v>96</v>
      </c>
      <c r="E5" s="5" t="s">
        <v>89</v>
      </c>
      <c r="F5" s="2">
        <v>43922</v>
      </c>
      <c r="G5" s="7" t="s">
        <v>81</v>
      </c>
      <c r="H5" s="5" t="s">
        <v>82</v>
      </c>
      <c r="I5" s="5" t="s">
        <v>94</v>
      </c>
      <c r="J5" s="4">
        <v>0.95</v>
      </c>
      <c r="K5" s="4" t="s">
        <v>394</v>
      </c>
      <c r="L5" s="9"/>
      <c r="M5" s="5" t="s">
        <v>97</v>
      </c>
      <c r="N5" s="5" t="s">
        <v>91</v>
      </c>
      <c r="O5" s="5" t="s">
        <v>86</v>
      </c>
      <c r="P5" s="5"/>
    </row>
    <row r="6" spans="1:16" x14ac:dyDescent="0.25">
      <c r="A6" s="5" t="s">
        <v>77</v>
      </c>
      <c r="B6" s="5" t="s">
        <v>16</v>
      </c>
      <c r="C6" s="5" t="s">
        <v>98</v>
      </c>
      <c r="D6" s="5" t="s">
        <v>99</v>
      </c>
      <c r="E6" s="5" t="s">
        <v>89</v>
      </c>
      <c r="F6" s="2">
        <v>44377</v>
      </c>
      <c r="G6" s="7" t="s">
        <v>81</v>
      </c>
      <c r="H6" s="5" t="s">
        <v>100</v>
      </c>
      <c r="I6" s="5" t="s">
        <v>83</v>
      </c>
      <c r="J6" s="4">
        <v>0.05</v>
      </c>
      <c r="K6" s="4" t="s">
        <v>394</v>
      </c>
      <c r="L6" s="9"/>
      <c r="M6" s="5" t="s">
        <v>84</v>
      </c>
      <c r="N6" s="5" t="s">
        <v>87</v>
      </c>
      <c r="O6" s="5" t="s">
        <v>101</v>
      </c>
      <c r="P6" s="5" t="s">
        <v>85</v>
      </c>
    </row>
    <row r="7" spans="1:16" x14ac:dyDescent="0.25">
      <c r="A7" s="5" t="s">
        <v>77</v>
      </c>
      <c r="B7" s="5" t="s">
        <v>15</v>
      </c>
      <c r="C7" s="5" t="s">
        <v>104</v>
      </c>
      <c r="D7" s="5" t="s">
        <v>105</v>
      </c>
      <c r="E7" s="5" t="s">
        <v>89</v>
      </c>
      <c r="F7" s="2">
        <v>44135</v>
      </c>
      <c r="G7" s="7" t="s">
        <v>81</v>
      </c>
      <c r="H7" s="5" t="s">
        <v>100</v>
      </c>
      <c r="I7" s="5" t="s">
        <v>83</v>
      </c>
      <c r="J7" s="4">
        <v>0.6</v>
      </c>
      <c r="K7" s="4" t="s">
        <v>394</v>
      </c>
      <c r="L7" s="9"/>
      <c r="M7" s="5" t="s">
        <v>97</v>
      </c>
      <c r="N7" s="5" t="s">
        <v>85</v>
      </c>
      <c r="O7" s="5" t="s">
        <v>86</v>
      </c>
      <c r="P7" s="5" t="s">
        <v>106</v>
      </c>
    </row>
    <row r="8" spans="1:16" x14ac:dyDescent="0.25">
      <c r="A8" s="5" t="s">
        <v>77</v>
      </c>
      <c r="B8" s="5" t="s">
        <v>14</v>
      </c>
      <c r="C8" s="5" t="s">
        <v>102</v>
      </c>
      <c r="D8" s="5" t="s">
        <v>441</v>
      </c>
      <c r="E8" s="5" t="s">
        <v>89</v>
      </c>
      <c r="F8" s="2">
        <v>44196</v>
      </c>
      <c r="G8" s="7" t="s">
        <v>81</v>
      </c>
      <c r="H8" s="5" t="s">
        <v>100</v>
      </c>
      <c r="I8" s="5" t="s">
        <v>94</v>
      </c>
      <c r="J8" s="4">
        <v>0.75</v>
      </c>
      <c r="K8" s="4" t="s">
        <v>394</v>
      </c>
      <c r="L8" s="9"/>
      <c r="M8" s="5" t="s">
        <v>97</v>
      </c>
      <c r="N8" s="5" t="s">
        <v>85</v>
      </c>
      <c r="O8" s="5" t="s">
        <v>86</v>
      </c>
      <c r="P8" s="5" t="s">
        <v>103</v>
      </c>
    </row>
    <row r="9" spans="1:16" x14ac:dyDescent="0.25">
      <c r="A9" s="5" t="s">
        <v>77</v>
      </c>
      <c r="B9" s="5" t="s">
        <v>17</v>
      </c>
      <c r="C9" s="5" t="s">
        <v>107</v>
      </c>
      <c r="D9" s="5" t="s">
        <v>444</v>
      </c>
      <c r="E9" s="5" t="s">
        <v>89</v>
      </c>
      <c r="F9" s="2">
        <v>44196</v>
      </c>
      <c r="G9" s="7" t="s">
        <v>81</v>
      </c>
      <c r="H9" s="5" t="s">
        <v>108</v>
      </c>
      <c r="I9" s="5" t="s">
        <v>109</v>
      </c>
      <c r="J9" s="4">
        <v>0.9</v>
      </c>
      <c r="K9" s="4" t="s">
        <v>396</v>
      </c>
      <c r="L9" s="9"/>
      <c r="M9" s="5" t="s">
        <v>91</v>
      </c>
      <c r="N9" s="5" t="s">
        <v>86</v>
      </c>
      <c r="O9" s="5"/>
      <c r="P9" s="5"/>
    </row>
    <row r="10" spans="1:16" x14ac:dyDescent="0.25">
      <c r="A10" s="5" t="s">
        <v>77</v>
      </c>
      <c r="B10" s="5" t="s">
        <v>19</v>
      </c>
      <c r="C10" s="5" t="s">
        <v>113</v>
      </c>
      <c r="D10" s="5" t="s">
        <v>438</v>
      </c>
      <c r="E10" s="5" t="s">
        <v>89</v>
      </c>
      <c r="F10" s="2">
        <v>44104</v>
      </c>
      <c r="G10" s="7" t="s">
        <v>111</v>
      </c>
      <c r="H10" s="5" t="s">
        <v>112</v>
      </c>
      <c r="I10" s="5" t="s">
        <v>109</v>
      </c>
      <c r="J10" s="4">
        <v>0.75</v>
      </c>
      <c r="K10" s="4" t="s">
        <v>396</v>
      </c>
      <c r="L10" s="9"/>
      <c r="M10" s="5" t="s">
        <v>91</v>
      </c>
      <c r="N10" s="5" t="s">
        <v>85</v>
      </c>
      <c r="O10" s="5"/>
      <c r="P10" s="5"/>
    </row>
    <row r="11" spans="1:16" x14ac:dyDescent="0.25">
      <c r="A11" s="5" t="s">
        <v>77</v>
      </c>
      <c r="B11" s="5" t="s">
        <v>22</v>
      </c>
      <c r="C11" s="5" t="s">
        <v>118</v>
      </c>
      <c r="D11" s="5" t="s">
        <v>119</v>
      </c>
      <c r="E11" s="5" t="s">
        <v>89</v>
      </c>
      <c r="F11" s="2">
        <v>44104</v>
      </c>
      <c r="G11" s="7" t="s">
        <v>111</v>
      </c>
      <c r="H11" s="5" t="s">
        <v>100</v>
      </c>
      <c r="I11" s="5" t="s">
        <v>120</v>
      </c>
      <c r="J11" s="4">
        <v>0.25</v>
      </c>
      <c r="K11" s="4" t="s">
        <v>394</v>
      </c>
      <c r="L11" s="9"/>
      <c r="M11" s="5" t="s">
        <v>97</v>
      </c>
      <c r="N11" s="5" t="s">
        <v>121</v>
      </c>
      <c r="O11" s="5" t="s">
        <v>86</v>
      </c>
      <c r="P11" s="5"/>
    </row>
    <row r="12" spans="1:16" x14ac:dyDescent="0.25">
      <c r="A12" s="5" t="s">
        <v>77</v>
      </c>
      <c r="B12" s="5" t="s">
        <v>25</v>
      </c>
      <c r="C12" s="5" t="s">
        <v>122</v>
      </c>
      <c r="D12" s="5" t="s">
        <v>123</v>
      </c>
      <c r="E12" s="5" t="s">
        <v>89</v>
      </c>
      <c r="F12" s="2">
        <v>44165</v>
      </c>
      <c r="G12" s="7" t="s">
        <v>124</v>
      </c>
      <c r="H12" s="5" t="s">
        <v>112</v>
      </c>
      <c r="I12" s="5" t="s">
        <v>83</v>
      </c>
      <c r="J12" s="4">
        <v>0.9</v>
      </c>
      <c r="K12" s="4" t="s">
        <v>397</v>
      </c>
      <c r="L12" s="9" t="s">
        <v>125</v>
      </c>
      <c r="M12" s="5" t="s">
        <v>101</v>
      </c>
      <c r="N12" s="5"/>
      <c r="O12" s="5"/>
      <c r="P12" s="5"/>
    </row>
    <row r="13" spans="1:16" x14ac:dyDescent="0.25">
      <c r="A13" s="5" t="s">
        <v>126</v>
      </c>
      <c r="B13" s="5" t="s">
        <v>26</v>
      </c>
      <c r="C13" s="5" t="s">
        <v>127</v>
      </c>
      <c r="D13" s="5" t="s">
        <v>451</v>
      </c>
      <c r="E13" s="5" t="s">
        <v>89</v>
      </c>
      <c r="F13" s="2">
        <v>44104</v>
      </c>
      <c r="G13" s="7" t="s">
        <v>124</v>
      </c>
      <c r="H13" s="5" t="s">
        <v>82</v>
      </c>
      <c r="I13" s="5" t="s">
        <v>94</v>
      </c>
      <c r="J13" s="4">
        <v>0.8</v>
      </c>
      <c r="K13" s="4" t="s">
        <v>398</v>
      </c>
      <c r="L13" s="9"/>
      <c r="M13" s="5" t="s">
        <v>128</v>
      </c>
      <c r="N13" s="5" t="s">
        <v>129</v>
      </c>
      <c r="O13" s="5" t="s">
        <v>130</v>
      </c>
      <c r="P13" s="5" t="s">
        <v>84</v>
      </c>
    </row>
    <row r="14" spans="1:16" x14ac:dyDescent="0.25">
      <c r="A14" s="5" t="s">
        <v>190</v>
      </c>
      <c r="B14" s="5" t="s">
        <v>35</v>
      </c>
      <c r="C14" s="5" t="s">
        <v>191</v>
      </c>
      <c r="D14" s="5" t="s">
        <v>442</v>
      </c>
      <c r="E14" s="5" t="s">
        <v>89</v>
      </c>
      <c r="F14" s="2">
        <v>44104</v>
      </c>
      <c r="G14" s="7" t="s">
        <v>124</v>
      </c>
      <c r="H14" s="5" t="s">
        <v>100</v>
      </c>
      <c r="I14" s="5" t="s">
        <v>109</v>
      </c>
      <c r="J14" s="4">
        <v>0</v>
      </c>
      <c r="K14" s="4" t="s">
        <v>403</v>
      </c>
      <c r="L14" s="9"/>
      <c r="M14" s="5"/>
      <c r="N14" s="5"/>
      <c r="O14" s="5"/>
      <c r="P14" s="5"/>
    </row>
    <row r="15" spans="1:16" x14ac:dyDescent="0.25">
      <c r="A15" s="5" t="s">
        <v>77</v>
      </c>
      <c r="B15" s="5" t="s">
        <v>33</v>
      </c>
      <c r="C15" s="5" t="s">
        <v>131</v>
      </c>
      <c r="D15" s="5" t="s">
        <v>132</v>
      </c>
      <c r="E15" s="5" t="s">
        <v>89</v>
      </c>
      <c r="F15" s="2">
        <v>44196</v>
      </c>
      <c r="G15" s="7" t="s">
        <v>124</v>
      </c>
      <c r="H15" s="5" t="s">
        <v>100</v>
      </c>
      <c r="I15" s="5" t="s">
        <v>109</v>
      </c>
      <c r="J15" s="4">
        <v>0.25</v>
      </c>
      <c r="K15" s="4" t="s">
        <v>394</v>
      </c>
      <c r="L15" s="9"/>
      <c r="M15" s="5" t="s">
        <v>97</v>
      </c>
      <c r="N15" s="5" t="s">
        <v>85</v>
      </c>
      <c r="O15" s="5" t="s">
        <v>86</v>
      </c>
      <c r="P15" s="5"/>
    </row>
    <row r="16" spans="1:16" x14ac:dyDescent="0.25">
      <c r="A16" s="5" t="s">
        <v>77</v>
      </c>
      <c r="B16" s="5" t="s">
        <v>32</v>
      </c>
      <c r="C16" s="5" t="s">
        <v>133</v>
      </c>
      <c r="D16" s="5" t="s">
        <v>134</v>
      </c>
      <c r="E16" s="5" t="s">
        <v>89</v>
      </c>
      <c r="F16" s="2">
        <v>44135</v>
      </c>
      <c r="G16" s="7" t="s">
        <v>124</v>
      </c>
      <c r="H16" s="5" t="s">
        <v>100</v>
      </c>
      <c r="I16" s="5" t="s">
        <v>94</v>
      </c>
      <c r="J16" s="4">
        <v>0.4</v>
      </c>
      <c r="K16" s="4" t="s">
        <v>394</v>
      </c>
      <c r="L16" s="9"/>
      <c r="M16" s="5" t="s">
        <v>84</v>
      </c>
      <c r="N16" s="5" t="s">
        <v>91</v>
      </c>
      <c r="O16" s="5" t="s">
        <v>87</v>
      </c>
      <c r="P16" s="5"/>
    </row>
    <row r="17" spans="1:16" x14ac:dyDescent="0.25">
      <c r="A17" s="5" t="s">
        <v>77</v>
      </c>
      <c r="B17" s="5" t="s">
        <v>30</v>
      </c>
      <c r="C17" s="5" t="s">
        <v>135</v>
      </c>
      <c r="D17" s="5" t="s">
        <v>136</v>
      </c>
      <c r="E17" s="5" t="s">
        <v>89</v>
      </c>
      <c r="F17" s="2">
        <v>43982</v>
      </c>
      <c r="G17" s="7" t="s">
        <v>124</v>
      </c>
      <c r="H17" s="5" t="s">
        <v>100</v>
      </c>
      <c r="I17" s="5" t="s">
        <v>109</v>
      </c>
      <c r="J17" s="4">
        <v>0.5</v>
      </c>
      <c r="K17" s="4" t="s">
        <v>394</v>
      </c>
      <c r="L17" s="9"/>
      <c r="M17" s="5" t="s">
        <v>97</v>
      </c>
      <c r="N17" s="5" t="s">
        <v>85</v>
      </c>
      <c r="O17" s="5" t="s">
        <v>86</v>
      </c>
      <c r="P17" s="5"/>
    </row>
    <row r="18" spans="1:16" x14ac:dyDescent="0.25">
      <c r="A18" s="5" t="s">
        <v>137</v>
      </c>
      <c r="B18" s="5" t="s">
        <v>31</v>
      </c>
      <c r="C18" s="5" t="s">
        <v>138</v>
      </c>
      <c r="D18" s="5" t="s">
        <v>445</v>
      </c>
      <c r="E18" s="5" t="s">
        <v>89</v>
      </c>
      <c r="F18" s="2">
        <v>44104</v>
      </c>
      <c r="G18" s="7" t="s">
        <v>124</v>
      </c>
      <c r="H18" s="5" t="s">
        <v>100</v>
      </c>
      <c r="I18" s="5" t="s">
        <v>90</v>
      </c>
      <c r="J18" s="4">
        <v>0.5</v>
      </c>
      <c r="K18" s="4" t="s">
        <v>397</v>
      </c>
      <c r="L18" s="9"/>
      <c r="M18" s="5"/>
      <c r="N18" s="5"/>
      <c r="O18" s="5"/>
      <c r="P18" s="5"/>
    </row>
    <row r="19" spans="1:16" x14ac:dyDescent="0.25">
      <c r="A19" s="5" t="s">
        <v>139</v>
      </c>
      <c r="B19" s="5" t="s">
        <v>29</v>
      </c>
      <c r="C19" s="5" t="s">
        <v>140</v>
      </c>
      <c r="D19" s="5" t="s">
        <v>439</v>
      </c>
      <c r="E19" s="5" t="s">
        <v>89</v>
      </c>
      <c r="F19" s="2">
        <v>44044</v>
      </c>
      <c r="G19" s="7" t="s">
        <v>124</v>
      </c>
      <c r="H19" s="5" t="s">
        <v>100</v>
      </c>
      <c r="I19" s="5" t="s">
        <v>120</v>
      </c>
      <c r="J19" s="4">
        <v>0.9</v>
      </c>
      <c r="K19" s="4" t="s">
        <v>395</v>
      </c>
      <c r="L19" s="9"/>
      <c r="M19" s="5" t="s">
        <v>141</v>
      </c>
      <c r="N19" s="5"/>
      <c r="O19" s="5"/>
      <c r="P19" s="5"/>
    </row>
    <row r="20" spans="1:16" x14ac:dyDescent="0.25">
      <c r="A20" s="5" t="s">
        <v>142</v>
      </c>
      <c r="B20" s="5" t="s">
        <v>143</v>
      </c>
      <c r="C20" s="5" t="s">
        <v>144</v>
      </c>
      <c r="D20" s="5" t="s">
        <v>145</v>
      </c>
      <c r="E20" s="5" t="s">
        <v>89</v>
      </c>
      <c r="F20" s="2">
        <v>44196</v>
      </c>
      <c r="G20" s="7" t="s">
        <v>124</v>
      </c>
      <c r="H20" s="5" t="s">
        <v>108</v>
      </c>
      <c r="I20" s="5" t="s">
        <v>83</v>
      </c>
      <c r="J20" s="4">
        <v>0.6</v>
      </c>
      <c r="K20" s="4" t="s">
        <v>397</v>
      </c>
      <c r="L20" s="9" t="s">
        <v>146</v>
      </c>
      <c r="M20" s="5" t="s">
        <v>101</v>
      </c>
      <c r="N20" s="5" t="s">
        <v>87</v>
      </c>
      <c r="O20" s="5"/>
      <c r="P20" s="5"/>
    </row>
    <row r="21" spans="1:16" x14ac:dyDescent="0.25">
      <c r="A21" s="5" t="s">
        <v>126</v>
      </c>
      <c r="B21" s="5" t="s">
        <v>41</v>
      </c>
      <c r="C21" s="5" t="s">
        <v>147</v>
      </c>
      <c r="D21" s="5" t="s">
        <v>450</v>
      </c>
      <c r="E21" s="5" t="s">
        <v>89</v>
      </c>
      <c r="F21" s="2">
        <v>44196</v>
      </c>
      <c r="G21" s="7" t="s">
        <v>149</v>
      </c>
      <c r="H21" s="5" t="s">
        <v>100</v>
      </c>
      <c r="I21" s="5" t="s">
        <v>120</v>
      </c>
      <c r="J21" s="4">
        <v>0.25</v>
      </c>
      <c r="K21" s="4" t="s">
        <v>400</v>
      </c>
      <c r="L21" s="9"/>
      <c r="M21" s="5" t="s">
        <v>87</v>
      </c>
      <c r="N21" s="5" t="s">
        <v>150</v>
      </c>
      <c r="O21" s="5"/>
      <c r="P21" s="5"/>
    </row>
    <row r="22" spans="1:16" x14ac:dyDescent="0.25">
      <c r="A22" s="5" t="s">
        <v>151</v>
      </c>
      <c r="B22" s="5" t="s">
        <v>44</v>
      </c>
      <c r="C22" s="5" t="s">
        <v>152</v>
      </c>
      <c r="D22" s="5" t="s">
        <v>452</v>
      </c>
      <c r="E22" s="5" t="s">
        <v>89</v>
      </c>
      <c r="F22" s="2">
        <v>44104</v>
      </c>
      <c r="G22" s="7" t="s">
        <v>153</v>
      </c>
      <c r="H22" s="5" t="s">
        <v>100</v>
      </c>
      <c r="I22" s="5" t="s">
        <v>109</v>
      </c>
      <c r="J22" s="4">
        <v>0.9</v>
      </c>
      <c r="K22" s="4" t="s">
        <v>399</v>
      </c>
      <c r="L22" s="9"/>
      <c r="M22" s="5" t="s">
        <v>154</v>
      </c>
      <c r="N22" s="5"/>
      <c r="O22" s="5"/>
      <c r="P22" s="5"/>
    </row>
    <row r="23" spans="1:16" x14ac:dyDescent="0.25">
      <c r="A23" s="5" t="s">
        <v>77</v>
      </c>
      <c r="B23" s="5" t="s">
        <v>175</v>
      </c>
      <c r="C23" s="5" t="s">
        <v>176</v>
      </c>
      <c r="D23" s="5" t="s">
        <v>177</v>
      </c>
      <c r="E23" s="5" t="s">
        <v>148</v>
      </c>
      <c r="F23" s="2" t="s">
        <v>162</v>
      </c>
      <c r="G23" s="7" t="s">
        <v>81</v>
      </c>
      <c r="H23" s="5" t="s">
        <v>82</v>
      </c>
      <c r="I23" s="5" t="s">
        <v>94</v>
      </c>
      <c r="J23" s="4">
        <v>0</v>
      </c>
      <c r="K23" s="4" t="s">
        <v>394</v>
      </c>
      <c r="L23" s="9"/>
      <c r="M23" s="5" t="s">
        <v>91</v>
      </c>
      <c r="N23" s="5" t="s">
        <v>85</v>
      </c>
      <c r="O23" s="5" t="s">
        <v>178</v>
      </c>
      <c r="P23" s="5"/>
    </row>
    <row r="24" spans="1:16" x14ac:dyDescent="0.25">
      <c r="A24" s="5" t="s">
        <v>23</v>
      </c>
      <c r="B24" s="5" t="s">
        <v>23</v>
      </c>
      <c r="C24" s="5" t="s">
        <v>114</v>
      </c>
      <c r="D24" s="5" t="s">
        <v>115</v>
      </c>
      <c r="E24" s="5" t="s">
        <v>148</v>
      </c>
      <c r="F24" s="2">
        <v>44377</v>
      </c>
      <c r="G24" s="7" t="s">
        <v>111</v>
      </c>
      <c r="H24" s="5" t="s">
        <v>100</v>
      </c>
      <c r="I24" s="5" t="s">
        <v>90</v>
      </c>
      <c r="J24" s="4">
        <v>0.2</v>
      </c>
      <c r="K24" s="4" t="s">
        <v>394</v>
      </c>
      <c r="L24" s="9"/>
      <c r="M24" s="5" t="s">
        <v>116</v>
      </c>
      <c r="N24" s="5" t="s">
        <v>117</v>
      </c>
      <c r="O24" s="5" t="s">
        <v>87</v>
      </c>
      <c r="P24" s="5"/>
    </row>
    <row r="25" spans="1:16" x14ac:dyDescent="0.25">
      <c r="A25" s="5" t="s">
        <v>159</v>
      </c>
      <c r="B25" s="5" t="s">
        <v>37</v>
      </c>
      <c r="C25" s="5" t="s">
        <v>160</v>
      </c>
      <c r="D25" s="5" t="s">
        <v>161</v>
      </c>
      <c r="E25" s="5" t="s">
        <v>148</v>
      </c>
      <c r="F25" s="2" t="s">
        <v>162</v>
      </c>
      <c r="G25" s="7" t="s">
        <v>124</v>
      </c>
      <c r="H25" s="5" t="s">
        <v>108</v>
      </c>
      <c r="I25" s="5" t="s">
        <v>163</v>
      </c>
      <c r="J25" s="4">
        <v>0.5</v>
      </c>
      <c r="K25" s="4" t="s">
        <v>397</v>
      </c>
      <c r="L25" s="9"/>
      <c r="M25" s="5" t="s">
        <v>128</v>
      </c>
      <c r="N25" s="5" t="s">
        <v>121</v>
      </c>
      <c r="O25" s="5" t="s">
        <v>101</v>
      </c>
      <c r="P25" s="5"/>
    </row>
    <row r="26" spans="1:16" x14ac:dyDescent="0.25">
      <c r="A26" s="5" t="s">
        <v>77</v>
      </c>
      <c r="B26" s="5" t="s">
        <v>40</v>
      </c>
      <c r="C26" s="5" t="s">
        <v>164</v>
      </c>
      <c r="D26" s="5" t="s">
        <v>165</v>
      </c>
      <c r="E26" s="5" t="s">
        <v>148</v>
      </c>
      <c r="F26" s="2" t="s">
        <v>162</v>
      </c>
      <c r="G26" s="7" t="s">
        <v>149</v>
      </c>
      <c r="H26" s="5" t="s">
        <v>100</v>
      </c>
      <c r="I26" s="5" t="s">
        <v>163</v>
      </c>
      <c r="J26" s="4">
        <v>0.75</v>
      </c>
      <c r="K26" s="4" t="s">
        <v>394</v>
      </c>
      <c r="L26" s="9"/>
      <c r="M26" s="5" t="s">
        <v>97</v>
      </c>
      <c r="N26" s="5"/>
      <c r="O26" s="5"/>
      <c r="P26" s="5"/>
    </row>
    <row r="27" spans="1:16" x14ac:dyDescent="0.25">
      <c r="A27" s="5" t="s">
        <v>166</v>
      </c>
      <c r="B27" s="5" t="s">
        <v>43</v>
      </c>
      <c r="C27" s="5" t="s">
        <v>167</v>
      </c>
      <c r="D27" s="5" t="s">
        <v>168</v>
      </c>
      <c r="E27" s="5" t="s">
        <v>148</v>
      </c>
      <c r="F27" s="2" t="s">
        <v>162</v>
      </c>
      <c r="G27" s="7" t="s">
        <v>149</v>
      </c>
      <c r="H27" s="5" t="s">
        <v>108</v>
      </c>
      <c r="I27" s="5" t="s">
        <v>169</v>
      </c>
      <c r="J27" s="4">
        <v>0</v>
      </c>
      <c r="K27" s="4" t="s">
        <v>401</v>
      </c>
      <c r="L27" s="9"/>
      <c r="M27" s="5"/>
      <c r="N27" s="5"/>
      <c r="O27" s="5"/>
      <c r="P27" s="5"/>
    </row>
    <row r="28" spans="1:16" x14ac:dyDescent="0.25">
      <c r="A28" s="5" t="s">
        <v>77</v>
      </c>
      <c r="B28" s="5" t="s">
        <v>18</v>
      </c>
      <c r="C28" s="5" t="s">
        <v>179</v>
      </c>
      <c r="D28" s="5" t="s">
        <v>180</v>
      </c>
      <c r="E28" s="5" t="s">
        <v>173</v>
      </c>
      <c r="F28" s="2" t="s">
        <v>162</v>
      </c>
      <c r="G28" s="7" t="s">
        <v>81</v>
      </c>
      <c r="H28" s="5" t="s">
        <v>181</v>
      </c>
      <c r="I28" s="5" t="s">
        <v>94</v>
      </c>
      <c r="J28" s="4">
        <v>0</v>
      </c>
      <c r="K28" s="4" t="s">
        <v>394</v>
      </c>
      <c r="L28" s="9"/>
      <c r="M28" s="5" t="s">
        <v>85</v>
      </c>
      <c r="N28" s="5" t="s">
        <v>86</v>
      </c>
      <c r="O28" s="5" t="s">
        <v>106</v>
      </c>
      <c r="P28" s="5"/>
    </row>
    <row r="29" spans="1:16" x14ac:dyDescent="0.25">
      <c r="A29" s="5" t="s">
        <v>77</v>
      </c>
      <c r="B29" s="5" t="s">
        <v>21</v>
      </c>
      <c r="C29" s="5" t="s">
        <v>182</v>
      </c>
      <c r="D29" s="5" t="s">
        <v>453</v>
      </c>
      <c r="E29" s="5" t="s">
        <v>173</v>
      </c>
      <c r="F29" s="2">
        <v>44196</v>
      </c>
      <c r="G29" s="7" t="s">
        <v>111</v>
      </c>
      <c r="H29" s="5" t="s">
        <v>82</v>
      </c>
      <c r="I29" s="5" t="s">
        <v>90</v>
      </c>
      <c r="J29" s="4">
        <v>0</v>
      </c>
      <c r="K29" s="4" t="s">
        <v>402</v>
      </c>
      <c r="L29" s="9" t="s">
        <v>31</v>
      </c>
      <c r="M29" s="5" t="s">
        <v>178</v>
      </c>
      <c r="N29" s="5" t="s">
        <v>154</v>
      </c>
      <c r="O29" s="5"/>
      <c r="P29" s="5"/>
    </row>
    <row r="30" spans="1:16" x14ac:dyDescent="0.25">
      <c r="A30" s="5" t="s">
        <v>415</v>
      </c>
      <c r="B30" s="5" t="s">
        <v>415</v>
      </c>
      <c r="C30" s="5" t="s">
        <v>388</v>
      </c>
      <c r="D30" s="5" t="s">
        <v>410</v>
      </c>
      <c r="E30" s="5" t="s">
        <v>173</v>
      </c>
      <c r="F30" s="2" t="s">
        <v>162</v>
      </c>
      <c r="G30" s="7" t="s">
        <v>111</v>
      </c>
      <c r="H30" s="5" t="s">
        <v>181</v>
      </c>
      <c r="I30" s="5" t="s">
        <v>169</v>
      </c>
      <c r="J30" s="4">
        <v>0</v>
      </c>
      <c r="K30" s="4" t="s">
        <v>403</v>
      </c>
      <c r="L30" s="9"/>
      <c r="M30" s="5"/>
      <c r="N30" s="5"/>
      <c r="O30" s="5"/>
      <c r="P30" s="5"/>
    </row>
    <row r="31" spans="1:16" x14ac:dyDescent="0.25">
      <c r="A31" s="5" t="s">
        <v>77</v>
      </c>
      <c r="B31" s="5" t="s">
        <v>24</v>
      </c>
      <c r="C31" s="5" t="s">
        <v>183</v>
      </c>
      <c r="D31" s="5" t="s">
        <v>184</v>
      </c>
      <c r="E31" s="5" t="s">
        <v>173</v>
      </c>
      <c r="F31" s="2" t="s">
        <v>162</v>
      </c>
      <c r="G31" s="7" t="s">
        <v>111</v>
      </c>
      <c r="H31" s="5" t="s">
        <v>181</v>
      </c>
      <c r="I31" s="5" t="s">
        <v>109</v>
      </c>
      <c r="J31" s="4">
        <v>0</v>
      </c>
      <c r="K31" s="4" t="s">
        <v>396</v>
      </c>
      <c r="L31" s="9"/>
      <c r="M31" s="5" t="s">
        <v>85</v>
      </c>
      <c r="N31" s="5" t="s">
        <v>86</v>
      </c>
      <c r="O31" s="5"/>
      <c r="P31" s="5"/>
    </row>
    <row r="32" spans="1:16" x14ac:dyDescent="0.25">
      <c r="A32" s="5" t="s">
        <v>185</v>
      </c>
      <c r="B32" s="5" t="s">
        <v>186</v>
      </c>
      <c r="C32" s="5" t="s">
        <v>187</v>
      </c>
      <c r="D32" s="5" t="s">
        <v>188</v>
      </c>
      <c r="E32" s="5" t="s">
        <v>173</v>
      </c>
      <c r="F32" s="2" t="s">
        <v>162</v>
      </c>
      <c r="G32" s="7" t="s">
        <v>124</v>
      </c>
      <c r="H32" s="5" t="s">
        <v>82</v>
      </c>
      <c r="I32" s="5" t="s">
        <v>189</v>
      </c>
      <c r="J32" s="4">
        <v>0</v>
      </c>
      <c r="K32" s="4" t="s">
        <v>398</v>
      </c>
      <c r="L32" s="9" t="s">
        <v>26</v>
      </c>
      <c r="M32" s="5"/>
      <c r="N32" s="5"/>
      <c r="O32" s="5"/>
      <c r="P32" s="5"/>
    </row>
    <row r="33" spans="1:16" x14ac:dyDescent="0.25">
      <c r="A33" s="5" t="s">
        <v>77</v>
      </c>
      <c r="B33" s="5" t="s">
        <v>27</v>
      </c>
      <c r="C33" s="5" t="s">
        <v>187</v>
      </c>
      <c r="D33" s="5" t="s">
        <v>188</v>
      </c>
      <c r="E33" s="5" t="s">
        <v>173</v>
      </c>
      <c r="F33" s="2" t="s">
        <v>162</v>
      </c>
      <c r="G33" s="7" t="s">
        <v>124</v>
      </c>
      <c r="H33" s="5" t="s">
        <v>82</v>
      </c>
      <c r="I33" s="5" t="s">
        <v>120</v>
      </c>
      <c r="J33" s="4">
        <v>0</v>
      </c>
      <c r="K33" s="4" t="s">
        <v>398</v>
      </c>
      <c r="L33" s="9" t="s">
        <v>26</v>
      </c>
      <c r="M33" s="5"/>
      <c r="N33" s="5"/>
      <c r="O33" s="5"/>
      <c r="P33" s="5"/>
    </row>
    <row r="34" spans="1:16" x14ac:dyDescent="0.25">
      <c r="A34" s="5" t="s">
        <v>192</v>
      </c>
      <c r="B34" s="5" t="s">
        <v>28</v>
      </c>
      <c r="C34" s="5" t="s">
        <v>193</v>
      </c>
      <c r="D34" s="5" t="s">
        <v>194</v>
      </c>
      <c r="E34" s="5" t="s">
        <v>173</v>
      </c>
      <c r="F34" s="2" t="s">
        <v>162</v>
      </c>
      <c r="G34" s="7" t="s">
        <v>124</v>
      </c>
      <c r="H34" s="5" t="s">
        <v>82</v>
      </c>
      <c r="I34" s="5" t="s">
        <v>94</v>
      </c>
      <c r="J34" s="4">
        <v>0</v>
      </c>
      <c r="K34" s="4" t="s">
        <v>394</v>
      </c>
      <c r="L34" s="9"/>
      <c r="M34" s="5" t="s">
        <v>85</v>
      </c>
      <c r="N34" s="5" t="s">
        <v>86</v>
      </c>
      <c r="O34" s="5"/>
      <c r="P34" s="5"/>
    </row>
    <row r="35" spans="1:16" x14ac:dyDescent="0.25">
      <c r="A35" s="5" t="s">
        <v>170</v>
      </c>
      <c r="B35" s="5" t="s">
        <v>34</v>
      </c>
      <c r="C35" s="5" t="s">
        <v>171</v>
      </c>
      <c r="D35" s="5" t="s">
        <v>172</v>
      </c>
      <c r="E35" s="5" t="s">
        <v>173</v>
      </c>
      <c r="F35" s="2" t="s">
        <v>162</v>
      </c>
      <c r="G35" s="7" t="s">
        <v>124</v>
      </c>
      <c r="H35" s="5" t="s">
        <v>100</v>
      </c>
      <c r="I35" s="5" t="s">
        <v>83</v>
      </c>
      <c r="J35" s="4">
        <v>0</v>
      </c>
      <c r="K35" s="4" t="s">
        <v>398</v>
      </c>
      <c r="L35" s="9"/>
      <c r="M35" s="5" t="s">
        <v>154</v>
      </c>
      <c r="N35" s="5"/>
      <c r="O35" s="5"/>
      <c r="P35" s="5"/>
    </row>
    <row r="36" spans="1:16" x14ac:dyDescent="0.25">
      <c r="A36" s="5" t="s">
        <v>139</v>
      </c>
      <c r="B36" s="5" t="s">
        <v>36</v>
      </c>
      <c r="C36" s="5" t="s">
        <v>195</v>
      </c>
      <c r="D36" s="5" t="s">
        <v>196</v>
      </c>
      <c r="E36" s="5" t="s">
        <v>173</v>
      </c>
      <c r="F36" s="2" t="s">
        <v>162</v>
      </c>
      <c r="G36" s="7" t="s">
        <v>124</v>
      </c>
      <c r="H36" s="5" t="s">
        <v>100</v>
      </c>
      <c r="I36" s="5" t="s">
        <v>83</v>
      </c>
      <c r="J36" s="4">
        <v>0</v>
      </c>
      <c r="K36" s="4" t="s">
        <v>395</v>
      </c>
      <c r="L36" s="9"/>
      <c r="M36" s="5" t="s">
        <v>141</v>
      </c>
      <c r="N36" s="5"/>
      <c r="O36" s="5"/>
      <c r="P36" s="5"/>
    </row>
    <row r="37" spans="1:16" x14ac:dyDescent="0.25">
      <c r="A37" s="5" t="s">
        <v>404</v>
      </c>
      <c r="B37" s="5" t="s">
        <v>405</v>
      </c>
      <c r="C37" s="5" t="s">
        <v>406</v>
      </c>
      <c r="D37" s="5" t="s">
        <v>410</v>
      </c>
      <c r="E37" s="5" t="s">
        <v>173</v>
      </c>
      <c r="F37" s="2" t="s">
        <v>162</v>
      </c>
      <c r="G37" s="7" t="s">
        <v>124</v>
      </c>
      <c r="H37" s="5" t="s">
        <v>181</v>
      </c>
      <c r="I37" s="5" t="s">
        <v>169</v>
      </c>
      <c r="J37" s="4">
        <v>0</v>
      </c>
      <c r="K37" s="4" t="s">
        <v>403</v>
      </c>
      <c r="L37" s="9"/>
      <c r="M37" s="5"/>
      <c r="N37" s="5"/>
      <c r="O37" s="5"/>
      <c r="P37" s="5"/>
    </row>
    <row r="38" spans="1:16" x14ac:dyDescent="0.25">
      <c r="A38" s="5" t="s">
        <v>407</v>
      </c>
      <c r="B38" s="5" t="s">
        <v>408</v>
      </c>
      <c r="C38" s="5" t="s">
        <v>409</v>
      </c>
      <c r="D38" s="5" t="s">
        <v>410</v>
      </c>
      <c r="E38" s="5" t="s">
        <v>173</v>
      </c>
      <c r="F38" s="2" t="s">
        <v>162</v>
      </c>
      <c r="G38" s="7" t="s">
        <v>124</v>
      </c>
      <c r="H38" s="5" t="s">
        <v>181</v>
      </c>
      <c r="I38" s="5" t="s">
        <v>83</v>
      </c>
      <c r="J38" s="4">
        <v>0</v>
      </c>
      <c r="K38" s="4" t="s">
        <v>403</v>
      </c>
      <c r="L38" s="9"/>
      <c r="M38" s="5"/>
      <c r="N38" s="5"/>
      <c r="O38" s="5"/>
      <c r="P38" s="5"/>
    </row>
    <row r="39" spans="1:16" x14ac:dyDescent="0.25">
      <c r="A39" s="5" t="s">
        <v>197</v>
      </c>
      <c r="B39" s="5" t="s">
        <v>39</v>
      </c>
      <c r="C39" s="5" t="s">
        <v>198</v>
      </c>
      <c r="D39" s="5" t="s">
        <v>199</v>
      </c>
      <c r="E39" s="5" t="s">
        <v>173</v>
      </c>
      <c r="F39" s="2" t="s">
        <v>162</v>
      </c>
      <c r="G39" s="7" t="s">
        <v>124</v>
      </c>
      <c r="H39" s="5" t="s">
        <v>181</v>
      </c>
      <c r="I39" s="5" t="s">
        <v>189</v>
      </c>
      <c r="J39" s="4">
        <v>0</v>
      </c>
      <c r="K39" s="4" t="s">
        <v>396</v>
      </c>
      <c r="L39" s="9"/>
      <c r="M39" s="5" t="s">
        <v>200</v>
      </c>
      <c r="N39" s="5" t="s">
        <v>101</v>
      </c>
      <c r="O39" s="5"/>
      <c r="P39" s="5"/>
    </row>
    <row r="40" spans="1:16" x14ac:dyDescent="0.25">
      <c r="A40" s="5" t="s">
        <v>77</v>
      </c>
      <c r="B40" s="5" t="s">
        <v>42</v>
      </c>
      <c r="C40" s="5" t="s">
        <v>201</v>
      </c>
      <c r="D40" s="5" t="s">
        <v>202</v>
      </c>
      <c r="E40" s="5" t="s">
        <v>173</v>
      </c>
      <c r="F40" s="2" t="s">
        <v>162</v>
      </c>
      <c r="G40" s="7" t="s">
        <v>149</v>
      </c>
      <c r="H40" s="5" t="s">
        <v>100</v>
      </c>
      <c r="I40" s="5" t="s">
        <v>90</v>
      </c>
      <c r="J40" s="4">
        <v>0</v>
      </c>
      <c r="K40" s="4" t="s">
        <v>394</v>
      </c>
      <c r="L40" s="9"/>
      <c r="M40" s="5" t="s">
        <v>97</v>
      </c>
      <c r="N40" s="5" t="s">
        <v>91</v>
      </c>
      <c r="O40" s="5" t="s">
        <v>85</v>
      </c>
      <c r="P40" s="5" t="s">
        <v>86</v>
      </c>
    </row>
    <row r="41" spans="1:16" x14ac:dyDescent="0.25">
      <c r="A41" s="5" t="s">
        <v>424</v>
      </c>
      <c r="B41" s="5" t="s">
        <v>425</v>
      </c>
      <c r="C41" s="5" t="s">
        <v>426</v>
      </c>
      <c r="D41" s="5" t="s">
        <v>410</v>
      </c>
      <c r="E41" s="5" t="s">
        <v>173</v>
      </c>
      <c r="F41" s="2" t="s">
        <v>162</v>
      </c>
      <c r="G41" s="7" t="s">
        <v>149</v>
      </c>
      <c r="H41" s="5" t="s">
        <v>181</v>
      </c>
      <c r="I41" s="5" t="s">
        <v>169</v>
      </c>
      <c r="J41" s="4">
        <v>0</v>
      </c>
      <c r="K41" s="4" t="s">
        <v>427</v>
      </c>
      <c r="L41" s="9"/>
      <c r="M41" s="5"/>
      <c r="N41" s="5"/>
      <c r="O41" s="5"/>
      <c r="P41" s="5"/>
    </row>
    <row r="42" spans="1:16" x14ac:dyDescent="0.25">
      <c r="A42" s="5" t="s">
        <v>228</v>
      </c>
      <c r="B42" s="5" t="s">
        <v>421</v>
      </c>
      <c r="C42" s="5" t="s">
        <v>422</v>
      </c>
      <c r="D42" s="5" t="s">
        <v>410</v>
      </c>
      <c r="E42" s="5" t="s">
        <v>173</v>
      </c>
      <c r="F42" s="2" t="s">
        <v>162</v>
      </c>
      <c r="G42" s="7" t="s">
        <v>149</v>
      </c>
      <c r="H42" s="5" t="s">
        <v>181</v>
      </c>
      <c r="I42" s="5" t="s">
        <v>169</v>
      </c>
      <c r="J42" s="4">
        <v>0</v>
      </c>
      <c r="K42" s="4" t="s">
        <v>403</v>
      </c>
      <c r="L42" s="9"/>
      <c r="M42" s="5"/>
      <c r="N42" s="5"/>
      <c r="O42" s="5"/>
      <c r="P42" s="5"/>
    </row>
    <row r="43" spans="1:16" x14ac:dyDescent="0.25">
      <c r="A43" s="5" t="s">
        <v>77</v>
      </c>
      <c r="B43" s="5" t="s">
        <v>45</v>
      </c>
      <c r="C43" s="5" t="s">
        <v>205</v>
      </c>
      <c r="D43" s="5" t="s">
        <v>206</v>
      </c>
      <c r="E43" s="5" t="s">
        <v>173</v>
      </c>
      <c r="F43" s="2">
        <v>44044</v>
      </c>
      <c r="G43" s="7" t="s">
        <v>153</v>
      </c>
      <c r="H43" s="5" t="s">
        <v>108</v>
      </c>
      <c r="I43" s="5" t="s">
        <v>109</v>
      </c>
      <c r="J43" s="4">
        <v>0</v>
      </c>
      <c r="K43" s="4" t="s">
        <v>401</v>
      </c>
      <c r="L43" s="9"/>
      <c r="M43" s="5" t="s">
        <v>101</v>
      </c>
      <c r="N43" s="5"/>
      <c r="O43" s="5"/>
      <c r="P43" s="5"/>
    </row>
    <row r="44" spans="1:16" x14ac:dyDescent="0.25">
      <c r="A44" s="5" t="s">
        <v>77</v>
      </c>
      <c r="B44" s="5" t="s">
        <v>46</v>
      </c>
      <c r="C44" s="5" t="s">
        <v>207</v>
      </c>
      <c r="D44" s="5" t="s">
        <v>208</v>
      </c>
      <c r="E44" s="5" t="s">
        <v>173</v>
      </c>
      <c r="F44" s="2" t="s">
        <v>209</v>
      </c>
      <c r="G44" s="7" t="s">
        <v>153</v>
      </c>
      <c r="H44" s="5" t="s">
        <v>108</v>
      </c>
      <c r="I44" s="5" t="s">
        <v>169</v>
      </c>
      <c r="J44" s="4">
        <v>0</v>
      </c>
      <c r="K44" s="4" t="s">
        <v>394</v>
      </c>
      <c r="L44" s="9" t="s">
        <v>175</v>
      </c>
      <c r="M44" s="5"/>
      <c r="N44" s="5"/>
      <c r="O44" s="5"/>
      <c r="P44" s="5"/>
    </row>
    <row r="45" spans="1:16" x14ac:dyDescent="0.25">
      <c r="A45" s="5" t="s">
        <v>126</v>
      </c>
      <c r="B45" s="5" t="s">
        <v>47</v>
      </c>
      <c r="C45" s="5" t="s">
        <v>210</v>
      </c>
      <c r="D45" s="5" t="s">
        <v>211</v>
      </c>
      <c r="E45" s="5" t="s">
        <v>173</v>
      </c>
      <c r="F45" s="2" t="s">
        <v>162</v>
      </c>
      <c r="G45" s="7" t="s">
        <v>153</v>
      </c>
      <c r="H45" s="5" t="s">
        <v>108</v>
      </c>
      <c r="I45" s="5" t="s">
        <v>94</v>
      </c>
      <c r="J45" s="4">
        <v>0</v>
      </c>
      <c r="K45" s="4" t="s">
        <v>401</v>
      </c>
      <c r="L45" s="9" t="s">
        <v>212</v>
      </c>
      <c r="M45" s="5" t="s">
        <v>141</v>
      </c>
      <c r="N45" s="5"/>
      <c r="O45" s="5"/>
      <c r="P45" s="5"/>
    </row>
    <row r="46" spans="1:16" x14ac:dyDescent="0.25">
      <c r="A46" s="5" t="s">
        <v>151</v>
      </c>
      <c r="B46" s="5" t="s">
        <v>48</v>
      </c>
      <c r="C46" s="5" t="s">
        <v>213</v>
      </c>
      <c r="D46" s="5" t="s">
        <v>214</v>
      </c>
      <c r="E46" s="5" t="s">
        <v>173</v>
      </c>
      <c r="F46" s="2" t="s">
        <v>162</v>
      </c>
      <c r="G46" s="7" t="s">
        <v>153</v>
      </c>
      <c r="H46" s="5" t="s">
        <v>108</v>
      </c>
      <c r="I46" s="5" t="s">
        <v>109</v>
      </c>
      <c r="J46" s="4">
        <v>0</v>
      </c>
      <c r="K46" s="4" t="s">
        <v>399</v>
      </c>
      <c r="L46" s="9"/>
      <c r="M46" s="5" t="s">
        <v>154</v>
      </c>
      <c r="N46" s="5" t="s">
        <v>128</v>
      </c>
      <c r="O46" s="5" t="s">
        <v>215</v>
      </c>
      <c r="P46" s="5"/>
    </row>
    <row r="47" spans="1:16" x14ac:dyDescent="0.25">
      <c r="A47" s="5" t="s">
        <v>151</v>
      </c>
      <c r="B47" s="5" t="s">
        <v>49</v>
      </c>
      <c r="C47" s="5" t="s">
        <v>216</v>
      </c>
      <c r="D47" s="5" t="s">
        <v>217</v>
      </c>
      <c r="E47" s="5" t="s">
        <v>173</v>
      </c>
      <c r="F47" s="2" t="s">
        <v>162</v>
      </c>
      <c r="G47" s="7" t="s">
        <v>153</v>
      </c>
      <c r="H47" s="5" t="s">
        <v>108</v>
      </c>
      <c r="I47" s="5" t="s">
        <v>169</v>
      </c>
      <c r="J47" s="4">
        <v>0</v>
      </c>
      <c r="K47" s="4" t="s">
        <v>399</v>
      </c>
      <c r="L47" s="9"/>
      <c r="M47" s="5" t="s">
        <v>154</v>
      </c>
      <c r="N47" s="5"/>
      <c r="O47" s="5"/>
      <c r="P47" s="5"/>
    </row>
    <row r="48" spans="1:16" x14ac:dyDescent="0.25">
      <c r="A48" s="5" t="s">
        <v>151</v>
      </c>
      <c r="B48" s="5" t="s">
        <v>50</v>
      </c>
      <c r="C48" s="5" t="s">
        <v>218</v>
      </c>
      <c r="D48" s="5" t="s">
        <v>219</v>
      </c>
      <c r="E48" s="5" t="s">
        <v>173</v>
      </c>
      <c r="F48" s="2" t="s">
        <v>162</v>
      </c>
      <c r="G48" s="7" t="s">
        <v>153</v>
      </c>
      <c r="H48" s="5" t="s">
        <v>108</v>
      </c>
      <c r="I48" s="5" t="s">
        <v>109</v>
      </c>
      <c r="J48" s="4">
        <v>0</v>
      </c>
      <c r="K48" s="4" t="s">
        <v>399</v>
      </c>
      <c r="L48" s="9"/>
      <c r="M48" s="5" t="s">
        <v>154</v>
      </c>
      <c r="N48" s="5"/>
      <c r="O48" s="5"/>
      <c r="P48" s="5"/>
    </row>
    <row r="49" spans="1:16" x14ac:dyDescent="0.25">
      <c r="A49" s="5" t="s">
        <v>159</v>
      </c>
      <c r="B49" s="5" t="s">
        <v>430</v>
      </c>
      <c r="C49" s="5" t="s">
        <v>431</v>
      </c>
      <c r="D49" s="5" t="s">
        <v>410</v>
      </c>
      <c r="E49" s="5" t="s">
        <v>173</v>
      </c>
      <c r="F49" s="2" t="s">
        <v>162</v>
      </c>
      <c r="G49" s="7" t="s">
        <v>153</v>
      </c>
      <c r="H49" s="5" t="s">
        <v>181</v>
      </c>
      <c r="I49" s="5" t="s">
        <v>169</v>
      </c>
      <c r="J49" s="4">
        <v>0</v>
      </c>
      <c r="K49" s="4" t="s">
        <v>403</v>
      </c>
      <c r="L49" s="9"/>
      <c r="M49" s="5"/>
      <c r="N49" s="5"/>
      <c r="O49" s="5"/>
      <c r="P49" s="5"/>
    </row>
    <row r="50" spans="1:16" x14ac:dyDescent="0.25">
      <c r="A50" s="5" t="s">
        <v>203</v>
      </c>
      <c r="B50" s="5" t="s">
        <v>51</v>
      </c>
      <c r="C50" s="5" t="s">
        <v>204</v>
      </c>
      <c r="D50" s="5" t="s">
        <v>440</v>
      </c>
      <c r="E50" s="5" t="s">
        <v>173</v>
      </c>
      <c r="F50" s="2" t="s">
        <v>162</v>
      </c>
      <c r="G50" s="7" t="s">
        <v>153</v>
      </c>
      <c r="H50" s="5" t="s">
        <v>181</v>
      </c>
      <c r="I50" s="5" t="s">
        <v>120</v>
      </c>
      <c r="J50" s="4">
        <v>0</v>
      </c>
      <c r="K50" s="4" t="s">
        <v>403</v>
      </c>
      <c r="L50" s="9"/>
      <c r="M50" s="5"/>
      <c r="N50" s="5"/>
      <c r="O50" s="5"/>
      <c r="P50" s="5"/>
    </row>
    <row r="51" spans="1:16" x14ac:dyDescent="0.25">
      <c r="A51" s="5" t="s">
        <v>203</v>
      </c>
      <c r="B51" s="5" t="s">
        <v>416</v>
      </c>
      <c r="C51" s="5" t="s">
        <v>417</v>
      </c>
      <c r="D51" s="5" t="s">
        <v>410</v>
      </c>
      <c r="E51" s="5" t="s">
        <v>173</v>
      </c>
      <c r="F51" s="2" t="s">
        <v>162</v>
      </c>
      <c r="G51" s="7" t="s">
        <v>153</v>
      </c>
      <c r="H51" s="5" t="s">
        <v>181</v>
      </c>
      <c r="I51" s="5" t="s">
        <v>169</v>
      </c>
      <c r="J51" s="4">
        <v>0</v>
      </c>
      <c r="K51" s="4" t="s">
        <v>403</v>
      </c>
      <c r="L51" s="9"/>
      <c r="M51" s="5"/>
      <c r="N51" s="5"/>
      <c r="O51" s="5"/>
      <c r="P51" s="5"/>
    </row>
    <row r="52" spans="1:16" x14ac:dyDescent="0.25">
      <c r="A52" s="5" t="s">
        <v>388</v>
      </c>
      <c r="B52" s="5" t="s">
        <v>428</v>
      </c>
      <c r="C52" s="5" t="s">
        <v>429</v>
      </c>
      <c r="D52" s="5" t="s">
        <v>410</v>
      </c>
      <c r="E52" s="5" t="s">
        <v>173</v>
      </c>
      <c r="F52" s="2" t="s">
        <v>162</v>
      </c>
      <c r="G52" s="7" t="s">
        <v>153</v>
      </c>
      <c r="H52" s="5" t="s">
        <v>181</v>
      </c>
      <c r="I52" s="5" t="s">
        <v>169</v>
      </c>
      <c r="J52" s="4">
        <v>0</v>
      </c>
      <c r="K52" s="4" t="s">
        <v>403</v>
      </c>
      <c r="L52" s="9"/>
      <c r="M52" s="5"/>
      <c r="N52" s="5"/>
      <c r="O52" s="5"/>
      <c r="P52" s="5"/>
    </row>
    <row r="53" spans="1:16" x14ac:dyDescent="0.25">
      <c r="A53" s="5" t="s">
        <v>228</v>
      </c>
      <c r="B53" s="5" t="s">
        <v>411</v>
      </c>
      <c r="C53" s="5" t="s">
        <v>423</v>
      </c>
      <c r="D53" s="5" t="s">
        <v>410</v>
      </c>
      <c r="E53" s="5" t="s">
        <v>173</v>
      </c>
      <c r="F53" s="2" t="s">
        <v>162</v>
      </c>
      <c r="G53" s="7" t="s">
        <v>153</v>
      </c>
      <c r="H53" s="5" t="s">
        <v>181</v>
      </c>
      <c r="I53" s="5" t="s">
        <v>169</v>
      </c>
      <c r="J53" s="4">
        <v>0</v>
      </c>
      <c r="K53" s="4" t="s">
        <v>403</v>
      </c>
      <c r="L53" s="9"/>
      <c r="M53" s="5"/>
      <c r="N53" s="5"/>
      <c r="O53" s="5"/>
      <c r="P53" s="5"/>
    </row>
    <row r="54" spans="1:16" x14ac:dyDescent="0.25">
      <c r="A54" s="5" t="s">
        <v>412</v>
      </c>
      <c r="B54" s="5" t="s">
        <v>413</v>
      </c>
      <c r="C54" s="5" t="s">
        <v>414</v>
      </c>
      <c r="D54" s="5" t="s">
        <v>410</v>
      </c>
      <c r="E54" s="5" t="s">
        <v>173</v>
      </c>
      <c r="F54" s="2" t="s">
        <v>162</v>
      </c>
      <c r="G54" s="7" t="s">
        <v>153</v>
      </c>
      <c r="H54" s="5" t="s">
        <v>181</v>
      </c>
      <c r="I54" s="5" t="s">
        <v>169</v>
      </c>
      <c r="J54" s="4">
        <v>0</v>
      </c>
      <c r="K54" s="4" t="s">
        <v>403</v>
      </c>
      <c r="L54" s="9"/>
      <c r="M54" s="5"/>
      <c r="N54" s="5"/>
      <c r="O54" s="5"/>
      <c r="P54" s="5"/>
    </row>
    <row r="55" spans="1:16" x14ac:dyDescent="0.25">
      <c r="A55" s="5" t="s">
        <v>77</v>
      </c>
      <c r="B55" s="5" t="s">
        <v>220</v>
      </c>
      <c r="C55" s="5" t="s">
        <v>221</v>
      </c>
      <c r="D55" s="5" t="s">
        <v>222</v>
      </c>
      <c r="E55" s="5" t="s">
        <v>80</v>
      </c>
      <c r="F55" s="2">
        <v>43862</v>
      </c>
      <c r="G55" s="7" t="s">
        <v>81</v>
      </c>
      <c r="H55" s="5" t="s">
        <v>112</v>
      </c>
      <c r="I55" s="5" t="s">
        <v>109</v>
      </c>
      <c r="J55" s="4">
        <v>1</v>
      </c>
      <c r="K55" s="4" t="s">
        <v>396</v>
      </c>
      <c r="L55" s="9"/>
      <c r="M55" s="5" t="s">
        <v>223</v>
      </c>
      <c r="N55" s="5" t="s">
        <v>103</v>
      </c>
      <c r="O55" s="5"/>
      <c r="P55" s="5"/>
    </row>
    <row r="56" spans="1:16" x14ac:dyDescent="0.25">
      <c r="A56" s="5" t="s">
        <v>77</v>
      </c>
      <c r="B56" s="5" t="s">
        <v>224</v>
      </c>
      <c r="C56" s="5" t="s">
        <v>225</v>
      </c>
      <c r="D56" s="5" t="s">
        <v>226</v>
      </c>
      <c r="E56" s="5" t="s">
        <v>80</v>
      </c>
      <c r="F56" s="2">
        <v>43739</v>
      </c>
      <c r="G56" s="7" t="s">
        <v>81</v>
      </c>
      <c r="H56" s="5" t="s">
        <v>112</v>
      </c>
      <c r="I56" s="5" t="s">
        <v>109</v>
      </c>
      <c r="J56" s="4">
        <v>1</v>
      </c>
      <c r="K56" s="4" t="s">
        <v>396</v>
      </c>
      <c r="L56" s="9"/>
      <c r="M56" s="5" t="s">
        <v>227</v>
      </c>
      <c r="N56" s="5" t="s">
        <v>86</v>
      </c>
      <c r="O56" s="5"/>
      <c r="P56" s="5"/>
    </row>
    <row r="57" spans="1:16" x14ac:dyDescent="0.25">
      <c r="A57" s="5" t="s">
        <v>77</v>
      </c>
      <c r="B57" s="5" t="s">
        <v>12</v>
      </c>
      <c r="C57" s="5" t="s">
        <v>78</v>
      </c>
      <c r="D57" s="5" t="s">
        <v>79</v>
      </c>
      <c r="E57" s="5" t="s">
        <v>80</v>
      </c>
      <c r="F57" s="2">
        <v>44043</v>
      </c>
      <c r="G57" s="7" t="s">
        <v>81</v>
      </c>
      <c r="H57" s="5" t="s">
        <v>82</v>
      </c>
      <c r="I57" s="5" t="s">
        <v>83</v>
      </c>
      <c r="J57" s="4">
        <v>1</v>
      </c>
      <c r="K57" s="4" t="s">
        <v>398</v>
      </c>
      <c r="L57" s="9"/>
      <c r="M57" s="5" t="s">
        <v>84</v>
      </c>
      <c r="N57" s="5" t="s">
        <v>85</v>
      </c>
      <c r="O57" s="5" t="s">
        <v>86</v>
      </c>
      <c r="P57" s="5" t="s">
        <v>87</v>
      </c>
    </row>
    <row r="58" spans="1:16" x14ac:dyDescent="0.25">
      <c r="A58" s="5" t="s">
        <v>228</v>
      </c>
      <c r="B58" s="5" t="s">
        <v>229</v>
      </c>
      <c r="C58" s="5" t="s">
        <v>230</v>
      </c>
      <c r="D58" s="5" t="s">
        <v>231</v>
      </c>
      <c r="E58" s="5" t="s">
        <v>80</v>
      </c>
      <c r="F58" s="2" t="s">
        <v>162</v>
      </c>
      <c r="G58" s="7" t="s">
        <v>81</v>
      </c>
      <c r="H58" s="5" t="s">
        <v>82</v>
      </c>
      <c r="I58" s="5" t="s">
        <v>90</v>
      </c>
      <c r="J58" s="4">
        <v>1</v>
      </c>
      <c r="K58" s="4" t="s">
        <v>403</v>
      </c>
      <c r="L58" s="9"/>
      <c r="M58" s="5" t="s">
        <v>116</v>
      </c>
      <c r="N58" s="5" t="s">
        <v>117</v>
      </c>
      <c r="O58" s="5"/>
      <c r="P58" s="5"/>
    </row>
    <row r="59" spans="1:16" x14ac:dyDescent="0.25">
      <c r="A59" s="5" t="s">
        <v>77</v>
      </c>
      <c r="B59" s="5" t="s">
        <v>232</v>
      </c>
      <c r="C59" s="5" t="s">
        <v>233</v>
      </c>
      <c r="D59" s="5" t="s">
        <v>234</v>
      </c>
      <c r="E59" s="5" t="s">
        <v>80</v>
      </c>
      <c r="F59" s="2">
        <v>43947</v>
      </c>
      <c r="G59" s="7" t="s">
        <v>111</v>
      </c>
      <c r="H59" s="5" t="s">
        <v>112</v>
      </c>
      <c r="I59" s="5" t="s">
        <v>90</v>
      </c>
      <c r="J59" s="4">
        <v>1</v>
      </c>
      <c r="K59" s="4" t="s">
        <v>396</v>
      </c>
      <c r="L59" s="9"/>
      <c r="M59" s="5" t="s">
        <v>85</v>
      </c>
      <c r="N59" s="5" t="s">
        <v>86</v>
      </c>
      <c r="O59" s="5"/>
      <c r="P59" s="5"/>
    </row>
    <row r="60" spans="1:16" x14ac:dyDescent="0.25">
      <c r="A60" s="5" t="s">
        <v>77</v>
      </c>
      <c r="B60" s="5" t="s">
        <v>235</v>
      </c>
      <c r="C60" s="5" t="s">
        <v>236</v>
      </c>
      <c r="D60" s="5" t="s">
        <v>237</v>
      </c>
      <c r="E60" s="5" t="s">
        <v>80</v>
      </c>
      <c r="F60" s="2">
        <v>43951</v>
      </c>
      <c r="G60" s="7" t="s">
        <v>111</v>
      </c>
      <c r="H60" s="5" t="s">
        <v>112</v>
      </c>
      <c r="I60" s="5" t="s">
        <v>109</v>
      </c>
      <c r="J60" s="4">
        <v>1</v>
      </c>
      <c r="K60" s="4" t="s">
        <v>397</v>
      </c>
      <c r="L60" s="9"/>
      <c r="M60" s="5" t="s">
        <v>85</v>
      </c>
      <c r="N60" s="5" t="s">
        <v>86</v>
      </c>
      <c r="O60" s="5"/>
      <c r="P60" s="5"/>
    </row>
    <row r="61" spans="1:16" x14ac:dyDescent="0.25">
      <c r="A61" s="5" t="s">
        <v>77</v>
      </c>
      <c r="B61" s="5" t="s">
        <v>20</v>
      </c>
      <c r="C61" s="5" t="s">
        <v>110</v>
      </c>
      <c r="D61" s="5" t="s">
        <v>390</v>
      </c>
      <c r="E61" s="5" t="s">
        <v>80</v>
      </c>
      <c r="F61" s="2">
        <v>43997</v>
      </c>
      <c r="G61" s="7" t="s">
        <v>111</v>
      </c>
      <c r="H61" s="5" t="s">
        <v>112</v>
      </c>
      <c r="I61" s="5" t="s">
        <v>109</v>
      </c>
      <c r="J61" s="4">
        <v>1</v>
      </c>
      <c r="K61" s="4" t="s">
        <v>397</v>
      </c>
      <c r="L61" s="9"/>
      <c r="M61" s="5" t="s">
        <v>85</v>
      </c>
      <c r="N61" s="5" t="s">
        <v>86</v>
      </c>
      <c r="O61" s="5"/>
      <c r="P61" s="5"/>
    </row>
    <row r="62" spans="1:16" x14ac:dyDescent="0.25">
      <c r="A62" s="5" t="s">
        <v>77</v>
      </c>
      <c r="B62" s="5" t="s">
        <v>238</v>
      </c>
      <c r="C62" s="5" t="s">
        <v>239</v>
      </c>
      <c r="D62" s="5" t="s">
        <v>240</v>
      </c>
      <c r="E62" s="5" t="s">
        <v>80</v>
      </c>
      <c r="F62" s="2">
        <v>43739</v>
      </c>
      <c r="G62" s="7" t="s">
        <v>111</v>
      </c>
      <c r="H62" s="5" t="s">
        <v>112</v>
      </c>
      <c r="I62" s="5" t="s">
        <v>109</v>
      </c>
      <c r="J62" s="4">
        <v>1</v>
      </c>
      <c r="K62" s="4" t="s">
        <v>396</v>
      </c>
      <c r="L62" s="9"/>
      <c r="M62" s="5" t="s">
        <v>227</v>
      </c>
      <c r="N62" s="5" t="s">
        <v>86</v>
      </c>
      <c r="O62" s="5"/>
      <c r="P62" s="5"/>
    </row>
    <row r="63" spans="1:16" x14ac:dyDescent="0.25">
      <c r="A63" s="5" t="s">
        <v>77</v>
      </c>
      <c r="B63" s="5" t="s">
        <v>391</v>
      </c>
      <c r="C63" s="5" t="s">
        <v>436</v>
      </c>
      <c r="D63" s="5" t="s">
        <v>435</v>
      </c>
      <c r="E63" s="5" t="s">
        <v>80</v>
      </c>
      <c r="F63" s="2">
        <v>44035</v>
      </c>
      <c r="G63" s="7" t="s">
        <v>111</v>
      </c>
      <c r="H63" s="5" t="s">
        <v>112</v>
      </c>
      <c r="I63" s="5" t="s">
        <v>120</v>
      </c>
      <c r="J63" s="4">
        <v>1</v>
      </c>
      <c r="K63" s="4" t="s">
        <v>397</v>
      </c>
      <c r="L63" s="9"/>
      <c r="M63" s="5" t="s">
        <v>84</v>
      </c>
      <c r="N63" s="5" t="s">
        <v>91</v>
      </c>
      <c r="O63" s="5" t="s">
        <v>101</v>
      </c>
      <c r="P63" s="5" t="s">
        <v>86</v>
      </c>
    </row>
    <row r="64" spans="1:16" x14ac:dyDescent="0.25">
      <c r="A64" s="5" t="s">
        <v>77</v>
      </c>
      <c r="B64" s="5" t="s">
        <v>241</v>
      </c>
      <c r="C64" s="5" t="s">
        <v>242</v>
      </c>
      <c r="D64" s="5" t="s">
        <v>243</v>
      </c>
      <c r="E64" s="5" t="s">
        <v>80</v>
      </c>
      <c r="F64" s="2">
        <v>43344</v>
      </c>
      <c r="G64" s="7" t="s">
        <v>111</v>
      </c>
      <c r="H64" s="5" t="s">
        <v>82</v>
      </c>
      <c r="I64" s="5" t="s">
        <v>120</v>
      </c>
      <c r="J64" s="4">
        <v>1</v>
      </c>
      <c r="K64" s="4" t="s">
        <v>400</v>
      </c>
      <c r="L64" s="9"/>
      <c r="M64" s="5" t="s">
        <v>244</v>
      </c>
      <c r="N64" s="5" t="s">
        <v>227</v>
      </c>
      <c r="O64" s="5" t="s">
        <v>86</v>
      </c>
      <c r="P64" s="5"/>
    </row>
    <row r="65" spans="1:16" x14ac:dyDescent="0.25">
      <c r="A65" s="5" t="s">
        <v>77</v>
      </c>
      <c r="B65" s="5" t="s">
        <v>245</v>
      </c>
      <c r="C65" s="5" t="s">
        <v>246</v>
      </c>
      <c r="D65" s="5" t="s">
        <v>247</v>
      </c>
      <c r="E65" s="5" t="s">
        <v>80</v>
      </c>
      <c r="F65" s="2">
        <v>43789</v>
      </c>
      <c r="G65" s="7" t="s">
        <v>111</v>
      </c>
      <c r="H65" s="5" t="s">
        <v>82</v>
      </c>
      <c r="I65" s="5" t="s">
        <v>83</v>
      </c>
      <c r="J65" s="4">
        <v>1</v>
      </c>
      <c r="K65" s="4" t="s">
        <v>397</v>
      </c>
      <c r="L65" s="9" t="s">
        <v>14</v>
      </c>
      <c r="M65" s="5" t="s">
        <v>223</v>
      </c>
      <c r="N65" s="5" t="s">
        <v>248</v>
      </c>
      <c r="O65" s="5" t="s">
        <v>91</v>
      </c>
      <c r="P65" s="5" t="s">
        <v>84</v>
      </c>
    </row>
    <row r="66" spans="1:16" x14ac:dyDescent="0.25">
      <c r="A66" s="5" t="s">
        <v>77</v>
      </c>
      <c r="B66" s="5" t="s">
        <v>249</v>
      </c>
      <c r="C66" s="5" t="s">
        <v>250</v>
      </c>
      <c r="D66" s="5" t="s">
        <v>251</v>
      </c>
      <c r="E66" s="5" t="s">
        <v>80</v>
      </c>
      <c r="F66" s="2">
        <v>43838</v>
      </c>
      <c r="G66" s="7" t="s">
        <v>124</v>
      </c>
      <c r="H66" s="5" t="s">
        <v>112</v>
      </c>
      <c r="I66" s="5" t="s">
        <v>109</v>
      </c>
      <c r="J66" s="4">
        <v>1</v>
      </c>
      <c r="K66" s="4" t="s">
        <v>396</v>
      </c>
      <c r="L66" s="9"/>
      <c r="M66" s="5" t="s">
        <v>227</v>
      </c>
      <c r="N66" s="5" t="s">
        <v>252</v>
      </c>
      <c r="O66" s="5" t="s">
        <v>253</v>
      </c>
      <c r="P66" s="5"/>
    </row>
    <row r="67" spans="1:16" x14ac:dyDescent="0.25">
      <c r="A67" s="5" t="s">
        <v>77</v>
      </c>
      <c r="B67" s="5" t="s">
        <v>254</v>
      </c>
      <c r="C67" s="5" t="s">
        <v>255</v>
      </c>
      <c r="D67" s="5" t="s">
        <v>256</v>
      </c>
      <c r="E67" s="5" t="s">
        <v>80</v>
      </c>
      <c r="F67" s="2" t="s">
        <v>257</v>
      </c>
      <c r="G67" s="7" t="s">
        <v>124</v>
      </c>
      <c r="H67" s="5" t="s">
        <v>112</v>
      </c>
      <c r="I67" s="5" t="s">
        <v>120</v>
      </c>
      <c r="J67" s="4">
        <v>1</v>
      </c>
      <c r="K67" s="4" t="s">
        <v>397</v>
      </c>
      <c r="L67" s="9"/>
      <c r="M67" s="5" t="s">
        <v>101</v>
      </c>
      <c r="N67" s="5" t="s">
        <v>227</v>
      </c>
      <c r="O67" s="5" t="s">
        <v>86</v>
      </c>
      <c r="P67" s="5"/>
    </row>
    <row r="68" spans="1:16" x14ac:dyDescent="0.25">
      <c r="A68" s="5" t="s">
        <v>77</v>
      </c>
      <c r="B68" s="5" t="s">
        <v>258</v>
      </c>
      <c r="C68" s="5" t="s">
        <v>255</v>
      </c>
      <c r="D68" s="5" t="s">
        <v>259</v>
      </c>
      <c r="E68" s="5" t="s">
        <v>80</v>
      </c>
      <c r="F68" s="2" t="s">
        <v>257</v>
      </c>
      <c r="G68" s="7" t="s">
        <v>124</v>
      </c>
      <c r="H68" s="5" t="s">
        <v>112</v>
      </c>
      <c r="I68" s="5" t="s">
        <v>120</v>
      </c>
      <c r="J68" s="4">
        <v>1</v>
      </c>
      <c r="K68" s="4" t="s">
        <v>397</v>
      </c>
      <c r="L68" s="9"/>
      <c r="M68" s="5" t="s">
        <v>101</v>
      </c>
      <c r="N68" s="5" t="s">
        <v>227</v>
      </c>
      <c r="O68" s="5" t="s">
        <v>86</v>
      </c>
      <c r="P68" s="5"/>
    </row>
    <row r="69" spans="1:16" x14ac:dyDescent="0.25">
      <c r="A69" s="5" t="s">
        <v>77</v>
      </c>
      <c r="B69" s="5" t="s">
        <v>260</v>
      </c>
      <c r="C69" s="5" t="s">
        <v>261</v>
      </c>
      <c r="D69" s="5" t="s">
        <v>262</v>
      </c>
      <c r="E69" s="5" t="s">
        <v>80</v>
      </c>
      <c r="F69" s="2">
        <v>43466</v>
      </c>
      <c r="G69" s="7" t="s">
        <v>124</v>
      </c>
      <c r="H69" s="5" t="s">
        <v>112</v>
      </c>
      <c r="I69" s="5" t="s">
        <v>120</v>
      </c>
      <c r="J69" s="4">
        <v>1</v>
      </c>
      <c r="K69" s="4" t="s">
        <v>397</v>
      </c>
      <c r="L69" s="9"/>
      <c r="M69" s="5" t="s">
        <v>101</v>
      </c>
      <c r="N69" s="5" t="s">
        <v>227</v>
      </c>
      <c r="O69" s="5" t="s">
        <v>86</v>
      </c>
      <c r="P69" s="5"/>
    </row>
    <row r="70" spans="1:16" x14ac:dyDescent="0.25">
      <c r="A70" s="5" t="s">
        <v>77</v>
      </c>
      <c r="B70" s="5" t="s">
        <v>263</v>
      </c>
      <c r="C70" s="5" t="s">
        <v>264</v>
      </c>
      <c r="D70" s="5" t="s">
        <v>265</v>
      </c>
      <c r="E70" s="5" t="s">
        <v>80</v>
      </c>
      <c r="F70" s="2">
        <v>43617</v>
      </c>
      <c r="G70" s="7" t="s">
        <v>124</v>
      </c>
      <c r="H70" s="5" t="s">
        <v>82</v>
      </c>
      <c r="I70" s="5" t="s">
        <v>109</v>
      </c>
      <c r="J70" s="4">
        <v>1</v>
      </c>
      <c r="K70" s="4" t="s">
        <v>396</v>
      </c>
      <c r="L70" s="9"/>
      <c r="M70" s="5" t="s">
        <v>227</v>
      </c>
      <c r="N70" s="5"/>
      <c r="O70" s="5"/>
      <c r="P70" s="5"/>
    </row>
    <row r="71" spans="1:16" x14ac:dyDescent="0.25">
      <c r="A71" s="5" t="s">
        <v>203</v>
      </c>
      <c r="B71" s="5" t="s">
        <v>266</v>
      </c>
      <c r="C71" s="5" t="s">
        <v>267</v>
      </c>
      <c r="D71" s="5" t="s">
        <v>268</v>
      </c>
      <c r="E71" s="5" t="s">
        <v>80</v>
      </c>
      <c r="F71" s="2">
        <v>43839</v>
      </c>
      <c r="G71" s="7" t="s">
        <v>124</v>
      </c>
      <c r="H71" s="5" t="s">
        <v>82</v>
      </c>
      <c r="I71" s="5" t="s">
        <v>83</v>
      </c>
      <c r="J71" s="4">
        <v>1</v>
      </c>
      <c r="K71" s="4" t="s">
        <v>396</v>
      </c>
      <c r="L71" s="9"/>
      <c r="M71" s="5" t="s">
        <v>84</v>
      </c>
      <c r="N71" s="5" t="s">
        <v>269</v>
      </c>
      <c r="O71" s="5"/>
      <c r="P71" s="5"/>
    </row>
    <row r="72" spans="1:16" x14ac:dyDescent="0.25">
      <c r="A72" s="5" t="s">
        <v>270</v>
      </c>
      <c r="B72" s="5" t="s">
        <v>271</v>
      </c>
      <c r="C72" s="5" t="s">
        <v>272</v>
      </c>
      <c r="D72" s="5" t="s">
        <v>273</v>
      </c>
      <c r="E72" s="5" t="s">
        <v>80</v>
      </c>
      <c r="F72" s="2">
        <v>43843</v>
      </c>
      <c r="G72" s="7" t="s">
        <v>124</v>
      </c>
      <c r="H72" s="5" t="s">
        <v>82</v>
      </c>
      <c r="I72" s="5" t="s">
        <v>94</v>
      </c>
      <c r="J72" s="4">
        <v>1</v>
      </c>
      <c r="K72" s="4" t="s">
        <v>394</v>
      </c>
      <c r="L72" s="9"/>
      <c r="M72" s="5" t="s">
        <v>252</v>
      </c>
      <c r="N72" s="5" t="s">
        <v>200</v>
      </c>
      <c r="O72" s="5" t="s">
        <v>274</v>
      </c>
      <c r="P72" s="5"/>
    </row>
    <row r="73" spans="1:16" x14ac:dyDescent="0.25">
      <c r="A73" s="5" t="s">
        <v>77</v>
      </c>
      <c r="B73" s="5" t="s">
        <v>275</v>
      </c>
      <c r="C73" s="5" t="s">
        <v>276</v>
      </c>
      <c r="D73" s="5" t="s">
        <v>277</v>
      </c>
      <c r="E73" s="5" t="s">
        <v>80</v>
      </c>
      <c r="F73" s="2">
        <v>43982</v>
      </c>
      <c r="G73" s="7" t="s">
        <v>124</v>
      </c>
      <c r="H73" s="5" t="s">
        <v>100</v>
      </c>
      <c r="I73" s="5" t="s">
        <v>189</v>
      </c>
      <c r="J73" s="4">
        <v>1</v>
      </c>
      <c r="K73" s="4" t="s">
        <v>394</v>
      </c>
      <c r="L73" s="9"/>
      <c r="M73" s="5" t="s">
        <v>97</v>
      </c>
      <c r="N73" s="5" t="s">
        <v>91</v>
      </c>
      <c r="O73" s="5" t="s">
        <v>85</v>
      </c>
      <c r="P73" s="5" t="s">
        <v>86</v>
      </c>
    </row>
    <row r="74" spans="1:16" x14ac:dyDescent="0.25">
      <c r="A74" s="5" t="s">
        <v>228</v>
      </c>
      <c r="B74" s="5" t="s">
        <v>278</v>
      </c>
      <c r="C74" s="5" t="s">
        <v>279</v>
      </c>
      <c r="D74" s="5" t="s">
        <v>280</v>
      </c>
      <c r="E74" s="5" t="s">
        <v>80</v>
      </c>
      <c r="F74" s="2"/>
      <c r="G74" s="7" t="s">
        <v>124</v>
      </c>
      <c r="H74" s="5" t="s">
        <v>100</v>
      </c>
      <c r="I74" s="5" t="s">
        <v>109</v>
      </c>
      <c r="J74" s="4">
        <v>1</v>
      </c>
      <c r="K74" s="4" t="s">
        <v>396</v>
      </c>
      <c r="L74" s="9"/>
      <c r="M74" s="5" t="s">
        <v>116</v>
      </c>
      <c r="N74" s="5" t="s">
        <v>117</v>
      </c>
      <c r="O74" s="5" t="s">
        <v>101</v>
      </c>
      <c r="P74" s="5"/>
    </row>
    <row r="75" spans="1:16" x14ac:dyDescent="0.25">
      <c r="A75" s="5" t="s">
        <v>151</v>
      </c>
      <c r="B75" s="5" t="s">
        <v>155</v>
      </c>
      <c r="C75" s="5" t="s">
        <v>156</v>
      </c>
      <c r="D75" s="5" t="s">
        <v>157</v>
      </c>
      <c r="E75" s="5" t="s">
        <v>80</v>
      </c>
      <c r="F75" s="2">
        <v>44013</v>
      </c>
      <c r="G75" s="7" t="s">
        <v>124</v>
      </c>
      <c r="H75" s="5" t="s">
        <v>100</v>
      </c>
      <c r="I75" s="5" t="s">
        <v>120</v>
      </c>
      <c r="J75" s="4">
        <v>1</v>
      </c>
      <c r="K75" s="4" t="s">
        <v>399</v>
      </c>
      <c r="L75" s="9"/>
      <c r="M75" s="5" t="s">
        <v>154</v>
      </c>
      <c r="N75" s="5" t="s">
        <v>158</v>
      </c>
      <c r="O75" s="5"/>
      <c r="P75" s="5"/>
    </row>
    <row r="76" spans="1:16" x14ac:dyDescent="0.25">
      <c r="A76" s="5" t="s">
        <v>281</v>
      </c>
      <c r="B76" s="5" t="s">
        <v>282</v>
      </c>
      <c r="C76" s="5"/>
      <c r="D76" s="5"/>
      <c r="E76" s="5" t="s">
        <v>80</v>
      </c>
      <c r="F76" s="2"/>
      <c r="G76" s="7" t="s">
        <v>124</v>
      </c>
      <c r="H76" s="5" t="s">
        <v>108</v>
      </c>
      <c r="I76" s="5"/>
      <c r="J76" s="4">
        <v>1</v>
      </c>
      <c r="K76" s="4" t="s">
        <v>397</v>
      </c>
      <c r="L76" s="9"/>
      <c r="M76" s="5"/>
      <c r="N76" s="5"/>
      <c r="O76" s="5"/>
      <c r="P76" s="5"/>
    </row>
    <row r="77" spans="1:16" x14ac:dyDescent="0.25">
      <c r="A77" s="5" t="s">
        <v>283</v>
      </c>
      <c r="B77" s="5" t="s">
        <v>284</v>
      </c>
      <c r="C77" s="5" t="s">
        <v>285</v>
      </c>
      <c r="D77" s="5"/>
      <c r="E77" s="5" t="s">
        <v>80</v>
      </c>
      <c r="F77" s="2">
        <v>43709</v>
      </c>
      <c r="G77" s="7" t="s">
        <v>124</v>
      </c>
      <c r="H77" s="5" t="s">
        <v>108</v>
      </c>
      <c r="I77" s="5" t="s">
        <v>109</v>
      </c>
      <c r="J77" s="4">
        <v>1</v>
      </c>
      <c r="K77" s="4" t="s">
        <v>397</v>
      </c>
      <c r="L77" s="9"/>
      <c r="M77" s="5" t="s">
        <v>252</v>
      </c>
      <c r="N77" s="5"/>
      <c r="O77" s="5"/>
      <c r="P77" s="5"/>
    </row>
    <row r="78" spans="1:16" x14ac:dyDescent="0.25">
      <c r="A78" s="5" t="s">
        <v>77</v>
      </c>
      <c r="B78" s="5" t="s">
        <v>286</v>
      </c>
      <c r="C78" s="5" t="s">
        <v>287</v>
      </c>
      <c r="D78" s="5" t="s">
        <v>288</v>
      </c>
      <c r="E78" s="5" t="s">
        <v>80</v>
      </c>
      <c r="F78" s="2">
        <v>43818</v>
      </c>
      <c r="G78" s="7" t="s">
        <v>149</v>
      </c>
      <c r="H78" s="5" t="s">
        <v>82</v>
      </c>
      <c r="I78" s="5" t="s">
        <v>94</v>
      </c>
      <c r="J78" s="4">
        <v>1</v>
      </c>
      <c r="K78" s="4" t="s">
        <v>394</v>
      </c>
      <c r="L78" s="9"/>
      <c r="M78" s="5" t="s">
        <v>244</v>
      </c>
      <c r="N78" s="5" t="s">
        <v>227</v>
      </c>
      <c r="O78" s="5" t="s">
        <v>86</v>
      </c>
      <c r="P78" s="5"/>
    </row>
    <row r="79" spans="1:16" x14ac:dyDescent="0.25">
      <c r="A79" s="5" t="s">
        <v>77</v>
      </c>
      <c r="B79" s="5" t="s">
        <v>289</v>
      </c>
      <c r="C79" s="5" t="s">
        <v>290</v>
      </c>
      <c r="D79" s="5" t="s">
        <v>291</v>
      </c>
      <c r="E79" s="5" t="s">
        <v>80</v>
      </c>
      <c r="F79" s="2">
        <v>43525</v>
      </c>
      <c r="G79" s="7" t="s">
        <v>149</v>
      </c>
      <c r="H79" s="5" t="s">
        <v>82</v>
      </c>
      <c r="I79" s="5" t="s">
        <v>94</v>
      </c>
      <c r="J79" s="4">
        <v>1</v>
      </c>
      <c r="K79" s="4" t="s">
        <v>394</v>
      </c>
      <c r="L79" s="9"/>
      <c r="M79" s="5" t="s">
        <v>244</v>
      </c>
      <c r="N79" s="5" t="s">
        <v>227</v>
      </c>
      <c r="O79" s="5" t="s">
        <v>86</v>
      </c>
      <c r="P79" s="5"/>
    </row>
    <row r="80" spans="1:16" x14ac:dyDescent="0.25">
      <c r="A80" s="5" t="s">
        <v>185</v>
      </c>
      <c r="B80" s="5" t="s">
        <v>292</v>
      </c>
      <c r="C80" s="5" t="s">
        <v>293</v>
      </c>
      <c r="D80" s="5" t="s">
        <v>294</v>
      </c>
      <c r="E80" s="5" t="s">
        <v>80</v>
      </c>
      <c r="F80" s="2">
        <v>43678</v>
      </c>
      <c r="G80" s="7" t="s">
        <v>153</v>
      </c>
      <c r="H80" s="5" t="s">
        <v>82</v>
      </c>
      <c r="I80" s="5" t="s">
        <v>189</v>
      </c>
      <c r="J80" s="4">
        <v>1</v>
      </c>
      <c r="K80" s="4" t="s">
        <v>394</v>
      </c>
      <c r="L80" s="9"/>
      <c r="M80" s="5" t="s">
        <v>154</v>
      </c>
      <c r="N80" s="5" t="s">
        <v>200</v>
      </c>
      <c r="O80" s="5"/>
      <c r="P80" s="5"/>
    </row>
    <row r="81" spans="1:16" x14ac:dyDescent="0.25">
      <c r="A81" s="5" t="s">
        <v>159</v>
      </c>
      <c r="B81" s="5" t="s">
        <v>295</v>
      </c>
      <c r="C81" s="5" t="s">
        <v>296</v>
      </c>
      <c r="D81" s="5" t="s">
        <v>256</v>
      </c>
      <c r="E81" s="5" t="s">
        <v>80</v>
      </c>
      <c r="F81" s="2">
        <v>43800</v>
      </c>
      <c r="G81" s="7" t="s">
        <v>153</v>
      </c>
      <c r="H81" s="5" t="s">
        <v>100</v>
      </c>
      <c r="I81" s="5" t="s">
        <v>90</v>
      </c>
      <c r="J81" s="4">
        <v>1</v>
      </c>
      <c r="K81" s="4" t="s">
        <v>397</v>
      </c>
      <c r="L81" s="9"/>
      <c r="M81" s="5" t="s">
        <v>101</v>
      </c>
      <c r="N81" s="5" t="s">
        <v>121</v>
      </c>
      <c r="O81" s="5"/>
      <c r="P81" s="5"/>
    </row>
    <row r="82" spans="1:16" x14ac:dyDescent="0.25">
      <c r="A82" s="5" t="s">
        <v>297</v>
      </c>
      <c r="B82" s="5" t="s">
        <v>298</v>
      </c>
      <c r="C82" s="5" t="s">
        <v>299</v>
      </c>
      <c r="D82" s="5" t="s">
        <v>300</v>
      </c>
      <c r="E82" s="5" t="s">
        <v>80</v>
      </c>
      <c r="F82" s="2">
        <v>43831</v>
      </c>
      <c r="G82" s="7" t="s">
        <v>153</v>
      </c>
      <c r="H82" s="5" t="s">
        <v>100</v>
      </c>
      <c r="I82" s="5" t="s">
        <v>163</v>
      </c>
      <c r="J82" s="4">
        <v>1</v>
      </c>
      <c r="K82" s="4" t="s">
        <v>394</v>
      </c>
      <c r="L82" s="9"/>
      <c r="M82" s="5"/>
      <c r="N82" s="5"/>
      <c r="O82" s="5"/>
      <c r="P82" s="5"/>
    </row>
    <row r="83" spans="1:16" x14ac:dyDescent="0.25">
      <c r="A83" s="5" t="s">
        <v>301</v>
      </c>
      <c r="B83" s="5" t="s">
        <v>301</v>
      </c>
      <c r="C83" s="5" t="s">
        <v>302</v>
      </c>
      <c r="D83" s="5" t="s">
        <v>303</v>
      </c>
      <c r="E83" s="5" t="s">
        <v>80</v>
      </c>
      <c r="F83" s="2"/>
      <c r="G83" s="7" t="s">
        <v>153</v>
      </c>
      <c r="H83" s="5" t="s">
        <v>100</v>
      </c>
      <c r="I83" s="5" t="s">
        <v>109</v>
      </c>
      <c r="J83" s="4">
        <v>1</v>
      </c>
      <c r="K83" s="4" t="s">
        <v>394</v>
      </c>
      <c r="L83" s="9"/>
      <c r="M83" s="5" t="s">
        <v>252</v>
      </c>
      <c r="N83" s="5" t="s">
        <v>269</v>
      </c>
      <c r="O83" s="5"/>
      <c r="P83" s="5"/>
    </row>
    <row r="84" spans="1:16" x14ac:dyDescent="0.25">
      <c r="A84" s="5" t="s">
        <v>304</v>
      </c>
      <c r="B84" s="5" t="s">
        <v>305</v>
      </c>
      <c r="C84" s="5" t="s">
        <v>306</v>
      </c>
      <c r="D84" s="5" t="s">
        <v>307</v>
      </c>
      <c r="E84" s="5" t="s">
        <v>80</v>
      </c>
      <c r="F84" s="2">
        <v>43800</v>
      </c>
      <c r="G84" s="7" t="s">
        <v>153</v>
      </c>
      <c r="H84" s="5" t="s">
        <v>100</v>
      </c>
      <c r="I84" s="5" t="s">
        <v>189</v>
      </c>
      <c r="J84" s="4">
        <v>1</v>
      </c>
      <c r="K84" s="4" t="s">
        <v>394</v>
      </c>
      <c r="L84" s="9"/>
      <c r="M84" s="5" t="s">
        <v>87</v>
      </c>
      <c r="N84" s="5" t="s">
        <v>84</v>
      </c>
      <c r="O84" s="5"/>
      <c r="P84" s="5"/>
    </row>
  </sheetData>
  <sortState xmlns:xlrd2="http://schemas.microsoft.com/office/spreadsheetml/2017/richdata2" ref="A2:P84">
    <sortCondition ref="E2:E84"/>
    <sortCondition ref="G2:G84"/>
    <sortCondition ref="H2:H84"/>
    <sortCondition ref="J2:J84"/>
    <sortCondition ref="B2:B84"/>
  </sortState>
  <conditionalFormatting sqref="A7 A6:G6 A2:P5 I6:P6 H6:H84 I8:P84 A8:G84">
    <cfRule type="expression" dxfId="29" priority="41">
      <formula>$E2="5. Canceled"</formula>
    </cfRule>
    <cfRule type="expression" dxfId="28" priority="42">
      <formula>$E2="4. Completed"</formula>
    </cfRule>
    <cfRule type="expression" dxfId="27" priority="43">
      <formula>$E2="3. Not Started"</formula>
    </cfRule>
    <cfRule type="expression" dxfId="26" priority="44">
      <formula>$E2="2. On Hold"</formula>
    </cfRule>
    <cfRule type="expression" dxfId="25" priority="45">
      <formula>$E2="1. In Progress"</formula>
    </cfRule>
  </conditionalFormatting>
  <conditionalFormatting sqref="B7:G7 I7:L7 O7:P7">
    <cfRule type="expression" dxfId="24" priority="21">
      <formula>$E7="5. Canceled"</formula>
    </cfRule>
    <cfRule type="expression" dxfId="23" priority="22">
      <formula>$E7="4. Completed"</formula>
    </cfRule>
    <cfRule type="expression" dxfId="22" priority="23">
      <formula>$E7="3. Not Started"</formula>
    </cfRule>
    <cfRule type="expression" dxfId="21" priority="24">
      <formula>$E7="2. On Hold"</formula>
    </cfRule>
    <cfRule type="expression" dxfId="20" priority="25">
      <formula>$E7="1. In Progress"</formula>
    </cfRule>
  </conditionalFormatting>
  <conditionalFormatting sqref="N7">
    <cfRule type="expression" dxfId="19" priority="6">
      <formula>$E7="5. Canceled"</formula>
    </cfRule>
    <cfRule type="expression" dxfId="18" priority="7">
      <formula>$E7="4. Completed"</formula>
    </cfRule>
    <cfRule type="expression" dxfId="17" priority="8">
      <formula>$E7="3. Not Started"</formula>
    </cfRule>
    <cfRule type="expression" dxfId="16" priority="9">
      <formula>$E7="2. On Hold"</formula>
    </cfRule>
    <cfRule type="expression" dxfId="15" priority="10">
      <formula>$E7="1. In Progress"</formula>
    </cfRule>
  </conditionalFormatting>
  <conditionalFormatting sqref="M7">
    <cfRule type="expression" dxfId="14" priority="1">
      <formula>$E7="5. Canceled"</formula>
    </cfRule>
    <cfRule type="expression" dxfId="13" priority="2">
      <formula>$E7="4. Completed"</formula>
    </cfRule>
    <cfRule type="expression" dxfId="12" priority="3">
      <formula>$E7="3. Not Started"</formula>
    </cfRule>
    <cfRule type="expression" dxfId="11" priority="4">
      <formula>$E7="2. On Hold"</formula>
    </cfRule>
    <cfRule type="expression" dxfId="10" priority="5">
      <formula>$E7="1. In Progress"</formula>
    </cfRule>
  </conditionalFormatting>
  <printOptions horizontalCentered="1" verticalCentered="1"/>
  <pageMargins left="0.1" right="0.1" top="0.2" bottom="0.2" header="0.05" footer="0.05"/>
  <pageSetup paperSize="5" scale="61" orientation="landscape" horizontalDpi="4294967295" verticalDpi="4294967295" r:id="rId1"/>
  <headerFooter>
    <oddHeader>&amp;L&amp;"Gill Sans MT,Bold"&amp;20ERP Projects (updated &amp;D)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Codes!$C$1:$C$4</xm:f>
          </x14:formula1>
          <xm:sqref>G2:G13</xm:sqref>
        </x14:dataValidation>
        <x14:dataValidation type="list" allowBlank="1" showInputMessage="1" showErrorMessage="1" xr:uid="{00000000-0002-0000-0100-000001000000}">
          <x14:formula1>
            <xm:f>Codes!$A$1:$A$5</xm:f>
          </x14:formula1>
          <xm:sqref>E2:E84</xm:sqref>
        </x14:dataValidation>
        <x14:dataValidation type="list" allowBlank="1" showInputMessage="1" showErrorMessage="1" xr:uid="{00000000-0002-0000-0100-000002000000}">
          <x14:formula1>
            <xm:f>Codes!$B$1:$B$8</xm:f>
          </x14:formula1>
          <xm:sqref>I2:I84</xm:sqref>
        </x14:dataValidation>
        <x14:dataValidation type="list" allowBlank="1" showInputMessage="1" showErrorMessage="1" xr:uid="{00000000-0002-0000-0100-000003000000}">
          <x14:formula1>
            <xm:f>Codes!$C$1:$C$5</xm:f>
          </x14:formula1>
          <xm:sqref>G14:G84</xm:sqref>
        </x14:dataValidation>
        <x14:dataValidation type="list" allowBlank="1" showInputMessage="1" showErrorMessage="1" xr:uid="{00000000-0002-0000-0100-000004000000}">
          <x14:formula1>
            <xm:f>Codes!$D$1:$D$5</xm:f>
          </x14:formula1>
          <xm:sqref>H2:H84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6"/>
  <sheetViews>
    <sheetView zoomScaleNormal="100"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J7" sqref="J7"/>
    </sheetView>
  </sheetViews>
  <sheetFormatPr defaultRowHeight="15" x14ac:dyDescent="0.25"/>
  <cols>
    <col min="1" max="1" width="14.5703125" customWidth="1"/>
    <col min="2" max="2" width="38.7109375" customWidth="1"/>
    <col min="3" max="3" width="68.7109375" customWidth="1"/>
    <col min="4" max="4" width="83.85546875" customWidth="1"/>
    <col min="5" max="5" width="11.42578125" customWidth="1"/>
    <col min="6" max="6" width="12.7109375" customWidth="1"/>
    <col min="7" max="7" width="13.5703125" bestFit="1" customWidth="1"/>
    <col min="9" max="9" width="12" customWidth="1"/>
    <col min="10" max="11" width="12.7109375" customWidth="1"/>
    <col min="12" max="12" width="21" customWidth="1"/>
    <col min="13" max="13" width="14.7109375" customWidth="1"/>
    <col min="14" max="14" width="15.5703125" customWidth="1"/>
    <col min="15" max="16" width="14.7109375" customWidth="1"/>
  </cols>
  <sheetData>
    <row r="1" spans="1:16" s="11" customFormat="1" ht="60" customHeight="1" x14ac:dyDescent="0.25">
      <c r="A1" s="6" t="s">
        <v>70</v>
      </c>
      <c r="B1" s="6" t="s">
        <v>71</v>
      </c>
      <c r="C1" s="6" t="s">
        <v>2</v>
      </c>
      <c r="D1" s="6" t="s">
        <v>3</v>
      </c>
      <c r="E1" s="6" t="s">
        <v>4</v>
      </c>
      <c r="F1" s="6" t="s">
        <v>5</v>
      </c>
      <c r="G1" s="8" t="s">
        <v>0</v>
      </c>
      <c r="H1" s="6" t="s">
        <v>6</v>
      </c>
      <c r="I1" s="6" t="s">
        <v>7</v>
      </c>
      <c r="J1" s="3" t="s">
        <v>8</v>
      </c>
      <c r="K1" s="3" t="s">
        <v>393</v>
      </c>
      <c r="L1" s="8" t="s">
        <v>72</v>
      </c>
      <c r="M1" s="6" t="s">
        <v>73</v>
      </c>
      <c r="N1" s="6" t="s">
        <v>74</v>
      </c>
      <c r="O1" s="6" t="s">
        <v>75</v>
      </c>
      <c r="P1" s="6" t="s">
        <v>76</v>
      </c>
    </row>
    <row r="2" spans="1:16" s="11" customFormat="1" ht="60" customHeight="1" x14ac:dyDescent="0.25">
      <c r="A2" s="5" t="s">
        <v>308</v>
      </c>
      <c r="B2" s="5" t="s">
        <v>53</v>
      </c>
      <c r="C2" s="5" t="s">
        <v>309</v>
      </c>
      <c r="D2" s="10" t="s">
        <v>310</v>
      </c>
      <c r="E2" s="5" t="s">
        <v>89</v>
      </c>
      <c r="F2" s="2">
        <v>43910</v>
      </c>
      <c r="G2" s="7" t="s">
        <v>124</v>
      </c>
      <c r="H2" s="5" t="s">
        <v>112</v>
      </c>
      <c r="I2" s="5" t="s">
        <v>90</v>
      </c>
      <c r="J2" s="4">
        <v>1</v>
      </c>
      <c r="K2" s="4" t="s">
        <v>418</v>
      </c>
      <c r="L2" s="9" t="s">
        <v>311</v>
      </c>
      <c r="M2" s="5" t="s">
        <v>312</v>
      </c>
      <c r="N2" s="5" t="s">
        <v>215</v>
      </c>
      <c r="O2" s="5"/>
      <c r="P2" s="5"/>
    </row>
    <row r="3" spans="1:16" s="11" customFormat="1" ht="60" customHeight="1" x14ac:dyDescent="0.25">
      <c r="A3" s="5" t="s">
        <v>313</v>
      </c>
      <c r="B3" s="5" t="s">
        <v>54</v>
      </c>
      <c r="C3" s="5" t="s">
        <v>314</v>
      </c>
      <c r="D3" s="10" t="s">
        <v>315</v>
      </c>
      <c r="E3" s="5" t="s">
        <v>89</v>
      </c>
      <c r="F3" s="2">
        <v>44104</v>
      </c>
      <c r="G3" s="7" t="s">
        <v>124</v>
      </c>
      <c r="H3" s="5" t="s">
        <v>112</v>
      </c>
      <c r="I3" s="5" t="s">
        <v>120</v>
      </c>
      <c r="J3" s="4">
        <v>1</v>
      </c>
      <c r="K3" s="4" t="s">
        <v>420</v>
      </c>
      <c r="L3" s="9" t="s">
        <v>316</v>
      </c>
      <c r="M3" s="5" t="s">
        <v>128</v>
      </c>
      <c r="N3" s="5" t="s">
        <v>158</v>
      </c>
      <c r="O3" s="5" t="s">
        <v>129</v>
      </c>
      <c r="P3" s="5"/>
    </row>
    <row r="4" spans="1:16" s="11" customFormat="1" ht="60" customHeight="1" x14ac:dyDescent="0.25">
      <c r="A4" s="5" t="s">
        <v>308</v>
      </c>
      <c r="B4" s="5" t="s">
        <v>56</v>
      </c>
      <c r="C4" s="5" t="s">
        <v>317</v>
      </c>
      <c r="D4" s="10" t="s">
        <v>318</v>
      </c>
      <c r="E4" s="5" t="s">
        <v>89</v>
      </c>
      <c r="F4" s="2">
        <v>44185</v>
      </c>
      <c r="G4" s="7" t="s">
        <v>124</v>
      </c>
      <c r="H4" s="5" t="s">
        <v>112</v>
      </c>
      <c r="I4" s="5" t="s">
        <v>90</v>
      </c>
      <c r="J4" s="4">
        <v>0.1</v>
      </c>
      <c r="K4" s="4" t="s">
        <v>418</v>
      </c>
      <c r="L4" s="9" t="s">
        <v>319</v>
      </c>
      <c r="M4" s="5" t="s">
        <v>312</v>
      </c>
      <c r="N4" s="5" t="s">
        <v>128</v>
      </c>
      <c r="O4" s="5"/>
      <c r="P4" s="5"/>
    </row>
    <row r="5" spans="1:16" s="11" customFormat="1" ht="60" customHeight="1" x14ac:dyDescent="0.25">
      <c r="A5" s="5" t="s">
        <v>308</v>
      </c>
      <c r="B5" s="5" t="s">
        <v>55</v>
      </c>
      <c r="C5" s="5" t="s">
        <v>320</v>
      </c>
      <c r="D5" s="10" t="s">
        <v>321</v>
      </c>
      <c r="E5" s="5" t="s">
        <v>89</v>
      </c>
      <c r="F5" s="2">
        <v>44185</v>
      </c>
      <c r="G5" s="7" t="s">
        <v>124</v>
      </c>
      <c r="H5" s="5" t="s">
        <v>112</v>
      </c>
      <c r="I5" s="5" t="s">
        <v>90</v>
      </c>
      <c r="J5" s="4">
        <v>0</v>
      </c>
      <c r="K5" s="4" t="s">
        <v>418</v>
      </c>
      <c r="L5" s="9" t="s">
        <v>319</v>
      </c>
      <c r="M5" s="5" t="s">
        <v>312</v>
      </c>
      <c r="N5" s="5" t="s">
        <v>215</v>
      </c>
      <c r="O5" s="5"/>
      <c r="P5" s="5"/>
    </row>
    <row r="6" spans="1:16" s="11" customFormat="1" ht="60" customHeight="1" x14ac:dyDescent="0.25">
      <c r="A6" s="5" t="s">
        <v>322</v>
      </c>
      <c r="B6" s="5" t="s">
        <v>57</v>
      </c>
      <c r="C6" s="5" t="s">
        <v>323</v>
      </c>
      <c r="D6" s="10" t="s">
        <v>324</v>
      </c>
      <c r="E6" s="5" t="s">
        <v>89</v>
      </c>
      <c r="F6" s="2">
        <v>44185</v>
      </c>
      <c r="G6" s="7" t="s">
        <v>124</v>
      </c>
      <c r="H6" s="5" t="s">
        <v>112</v>
      </c>
      <c r="I6" s="5" t="s">
        <v>109</v>
      </c>
      <c r="J6" s="4">
        <v>0.9</v>
      </c>
      <c r="K6" s="4" t="s">
        <v>397</v>
      </c>
      <c r="L6" s="9" t="s">
        <v>325</v>
      </c>
      <c r="M6" s="5" t="s">
        <v>130</v>
      </c>
      <c r="N6" s="5" t="s">
        <v>215</v>
      </c>
      <c r="O6" s="5"/>
      <c r="P6" s="5"/>
    </row>
    <row r="7" spans="1:16" s="11" customFormat="1" ht="60" customHeight="1" x14ac:dyDescent="0.25">
      <c r="A7" s="5" t="s">
        <v>126</v>
      </c>
      <c r="B7" s="5" t="s">
        <v>58</v>
      </c>
      <c r="C7" s="5" t="s">
        <v>326</v>
      </c>
      <c r="D7" s="10" t="s">
        <v>446</v>
      </c>
      <c r="E7" s="5" t="s">
        <v>89</v>
      </c>
      <c r="F7" s="2">
        <v>44104</v>
      </c>
      <c r="G7" s="7" t="s">
        <v>124</v>
      </c>
      <c r="H7" s="5" t="s">
        <v>82</v>
      </c>
      <c r="I7" s="5" t="s">
        <v>120</v>
      </c>
      <c r="J7" s="4">
        <v>0.9</v>
      </c>
      <c r="K7" s="4" t="s">
        <v>398</v>
      </c>
      <c r="L7" s="9"/>
      <c r="M7" s="5" t="s">
        <v>128</v>
      </c>
      <c r="N7" s="5" t="s">
        <v>215</v>
      </c>
      <c r="O7" s="5"/>
      <c r="P7" s="5"/>
    </row>
    <row r="8" spans="1:16" s="11" customFormat="1" ht="60" customHeight="1" x14ac:dyDescent="0.25">
      <c r="A8" s="5" t="s">
        <v>327</v>
      </c>
      <c r="B8" s="5" t="s">
        <v>59</v>
      </c>
      <c r="C8" s="5" t="s">
        <v>328</v>
      </c>
      <c r="D8" s="10" t="s">
        <v>447</v>
      </c>
      <c r="E8" s="5" t="s">
        <v>89</v>
      </c>
      <c r="F8" s="2">
        <v>44043</v>
      </c>
      <c r="G8" s="7" t="s">
        <v>124</v>
      </c>
      <c r="H8" s="5" t="s">
        <v>82</v>
      </c>
      <c r="I8" s="5" t="s">
        <v>189</v>
      </c>
      <c r="J8" s="4">
        <v>0.5</v>
      </c>
      <c r="K8" s="4" t="s">
        <v>398</v>
      </c>
      <c r="L8" s="9"/>
      <c r="M8" s="5" t="s">
        <v>128</v>
      </c>
      <c r="N8" s="5" t="s">
        <v>129</v>
      </c>
      <c r="O8" s="5" t="s">
        <v>329</v>
      </c>
      <c r="P8" s="5"/>
    </row>
    <row r="9" spans="1:16" s="11" customFormat="1" ht="60" customHeight="1" x14ac:dyDescent="0.25">
      <c r="A9" s="5" t="s">
        <v>126</v>
      </c>
      <c r="B9" s="5" t="s">
        <v>63</v>
      </c>
      <c r="C9" s="5" t="s">
        <v>334</v>
      </c>
      <c r="D9" s="10" t="s">
        <v>449</v>
      </c>
      <c r="E9" s="5" t="s">
        <v>89</v>
      </c>
      <c r="F9" s="2">
        <v>44074</v>
      </c>
      <c r="G9" s="7" t="s">
        <v>124</v>
      </c>
      <c r="H9" s="5" t="s">
        <v>82</v>
      </c>
      <c r="I9" s="5" t="s">
        <v>90</v>
      </c>
      <c r="J9" s="4">
        <v>1</v>
      </c>
      <c r="K9" s="4" t="s">
        <v>397</v>
      </c>
      <c r="L9" s="9" t="s">
        <v>335</v>
      </c>
      <c r="M9" s="5" t="s">
        <v>128</v>
      </c>
      <c r="N9" s="5" t="s">
        <v>215</v>
      </c>
      <c r="O9" s="5"/>
      <c r="P9" s="5"/>
    </row>
    <row r="10" spans="1:16" s="11" customFormat="1" ht="60" customHeight="1" x14ac:dyDescent="0.25">
      <c r="A10" s="5" t="s">
        <v>308</v>
      </c>
      <c r="B10" s="5" t="s">
        <v>60</v>
      </c>
      <c r="C10" s="5" t="s">
        <v>330</v>
      </c>
      <c r="D10" s="10" t="s">
        <v>448</v>
      </c>
      <c r="E10" s="5" t="s">
        <v>89</v>
      </c>
      <c r="F10" s="2">
        <v>44043</v>
      </c>
      <c r="G10" s="7" t="s">
        <v>124</v>
      </c>
      <c r="H10" s="5" t="s">
        <v>82</v>
      </c>
      <c r="I10" s="5" t="s">
        <v>189</v>
      </c>
      <c r="J10" s="4">
        <v>0.33</v>
      </c>
      <c r="K10" s="4" t="s">
        <v>394</v>
      </c>
      <c r="L10" s="9"/>
      <c r="M10" s="5" t="s">
        <v>312</v>
      </c>
      <c r="N10" s="5"/>
      <c r="O10" s="5"/>
      <c r="P10" s="5"/>
    </row>
    <row r="11" spans="1:16" s="11" customFormat="1" ht="60" customHeight="1" x14ac:dyDescent="0.25">
      <c r="A11" s="5" t="s">
        <v>126</v>
      </c>
      <c r="B11" s="5" t="s">
        <v>64</v>
      </c>
      <c r="C11" s="5" t="s">
        <v>336</v>
      </c>
      <c r="D11" s="10" t="s">
        <v>337</v>
      </c>
      <c r="E11" s="5" t="s">
        <v>89</v>
      </c>
      <c r="F11" s="2">
        <v>44104</v>
      </c>
      <c r="G11" s="7" t="s">
        <v>124</v>
      </c>
      <c r="H11" s="5" t="s">
        <v>100</v>
      </c>
      <c r="I11" s="5" t="s">
        <v>189</v>
      </c>
      <c r="J11" s="4">
        <v>0.1</v>
      </c>
      <c r="K11" s="4" t="s">
        <v>398</v>
      </c>
      <c r="L11" s="9"/>
      <c r="M11" s="5" t="s">
        <v>128</v>
      </c>
      <c r="N11" s="5" t="s">
        <v>129</v>
      </c>
      <c r="O11" s="5"/>
      <c r="P11" s="5"/>
    </row>
    <row r="12" spans="1:16" s="11" customFormat="1" ht="60" customHeight="1" x14ac:dyDescent="0.25">
      <c r="A12" s="5" t="s">
        <v>339</v>
      </c>
      <c r="B12" s="5" t="s">
        <v>67</v>
      </c>
      <c r="C12" s="5" t="s">
        <v>340</v>
      </c>
      <c r="D12" s="10" t="s">
        <v>341</v>
      </c>
      <c r="E12" s="5" t="s">
        <v>89</v>
      </c>
      <c r="F12" s="2">
        <v>44196</v>
      </c>
      <c r="G12" s="7" t="s">
        <v>153</v>
      </c>
      <c r="H12" s="5" t="s">
        <v>100</v>
      </c>
      <c r="I12" s="5" t="s">
        <v>120</v>
      </c>
      <c r="J12" s="4">
        <v>0.2</v>
      </c>
      <c r="K12" s="4" t="s">
        <v>419</v>
      </c>
      <c r="L12" s="9" t="s">
        <v>335</v>
      </c>
      <c r="M12" s="5" t="s">
        <v>215</v>
      </c>
      <c r="N12" s="5" t="s">
        <v>128</v>
      </c>
      <c r="O12" s="5"/>
      <c r="P12" s="5"/>
    </row>
    <row r="13" spans="1:16" s="11" customFormat="1" ht="60" customHeight="1" x14ac:dyDescent="0.25">
      <c r="A13" s="5" t="s">
        <v>342</v>
      </c>
      <c r="B13" s="5" t="s">
        <v>62</v>
      </c>
      <c r="C13" s="5" t="s">
        <v>343</v>
      </c>
      <c r="D13" s="10" t="s">
        <v>344</v>
      </c>
      <c r="E13" s="5" t="s">
        <v>173</v>
      </c>
      <c r="F13" s="2">
        <v>44377</v>
      </c>
      <c r="G13" s="7" t="s">
        <v>124</v>
      </c>
      <c r="H13" s="5" t="s">
        <v>82</v>
      </c>
      <c r="I13" s="5" t="s">
        <v>120</v>
      </c>
      <c r="J13" s="4">
        <v>0</v>
      </c>
      <c r="K13" s="4" t="s">
        <v>420</v>
      </c>
      <c r="L13" s="9" t="s">
        <v>54</v>
      </c>
      <c r="M13" s="5" t="s">
        <v>128</v>
      </c>
      <c r="N13" s="5" t="s">
        <v>345</v>
      </c>
      <c r="O13" s="5" t="s">
        <v>158</v>
      </c>
      <c r="P13" s="5" t="s">
        <v>129</v>
      </c>
    </row>
    <row r="14" spans="1:16" s="11" customFormat="1" ht="60" customHeight="1" x14ac:dyDescent="0.25">
      <c r="A14" s="5" t="s">
        <v>346</v>
      </c>
      <c r="B14" s="5" t="s">
        <v>65</v>
      </c>
      <c r="C14" s="5" t="s">
        <v>347</v>
      </c>
      <c r="D14" s="10" t="s">
        <v>348</v>
      </c>
      <c r="E14" s="5" t="s">
        <v>173</v>
      </c>
      <c r="F14" s="2">
        <v>44377</v>
      </c>
      <c r="G14" s="7" t="s">
        <v>124</v>
      </c>
      <c r="H14" s="5" t="s">
        <v>100</v>
      </c>
      <c r="I14" s="5" t="s">
        <v>94</v>
      </c>
      <c r="J14" s="4">
        <v>0</v>
      </c>
      <c r="K14" s="4" t="s">
        <v>420</v>
      </c>
      <c r="L14" s="9" t="s">
        <v>335</v>
      </c>
      <c r="M14" s="5" t="s">
        <v>329</v>
      </c>
      <c r="N14" s="5" t="s">
        <v>128</v>
      </c>
      <c r="O14" s="5"/>
      <c r="P14" s="5"/>
    </row>
    <row r="15" spans="1:16" s="11" customFormat="1" ht="60" customHeight="1" x14ac:dyDescent="0.25">
      <c r="A15" s="5" t="s">
        <v>349</v>
      </c>
      <c r="B15" s="5" t="s">
        <v>69</v>
      </c>
      <c r="C15" s="5" t="s">
        <v>350</v>
      </c>
      <c r="D15" s="10" t="s">
        <v>351</v>
      </c>
      <c r="E15" s="5" t="s">
        <v>173</v>
      </c>
      <c r="F15" s="2">
        <v>44074</v>
      </c>
      <c r="G15" s="7" t="s">
        <v>153</v>
      </c>
      <c r="H15" s="5" t="s">
        <v>100</v>
      </c>
      <c r="I15" s="5" t="s">
        <v>109</v>
      </c>
      <c r="J15" s="4">
        <v>0</v>
      </c>
      <c r="K15" s="4" t="s">
        <v>398</v>
      </c>
      <c r="L15" s="9" t="s">
        <v>335</v>
      </c>
      <c r="M15" s="5" t="s">
        <v>128</v>
      </c>
      <c r="N15" s="5" t="s">
        <v>130</v>
      </c>
      <c r="O15" s="5"/>
      <c r="P15" s="5"/>
    </row>
    <row r="16" spans="1:16" s="11" customFormat="1" ht="60" customHeight="1" x14ac:dyDescent="0.25">
      <c r="A16" s="5" t="s">
        <v>352</v>
      </c>
      <c r="B16" s="5" t="s">
        <v>68</v>
      </c>
      <c r="C16" s="10" t="s">
        <v>353</v>
      </c>
      <c r="D16" s="10" t="s">
        <v>354</v>
      </c>
      <c r="E16" s="5" t="s">
        <v>173</v>
      </c>
      <c r="F16" s="2">
        <v>44185</v>
      </c>
      <c r="G16" s="7" t="s">
        <v>153</v>
      </c>
      <c r="H16" s="5" t="s">
        <v>100</v>
      </c>
      <c r="I16" s="5" t="s">
        <v>90</v>
      </c>
      <c r="J16" s="4">
        <v>0</v>
      </c>
      <c r="K16" s="4" t="s">
        <v>397</v>
      </c>
      <c r="L16" s="9" t="s">
        <v>335</v>
      </c>
      <c r="M16" s="5" t="s">
        <v>128</v>
      </c>
      <c r="N16" s="5" t="s">
        <v>215</v>
      </c>
      <c r="O16" s="5"/>
      <c r="P16" s="5"/>
    </row>
    <row r="17" spans="1:16" s="11" customFormat="1" ht="60" customHeight="1" x14ac:dyDescent="0.25">
      <c r="A17" s="5" t="s">
        <v>308</v>
      </c>
      <c r="B17" s="5" t="s">
        <v>355</v>
      </c>
      <c r="C17" s="5" t="s">
        <v>356</v>
      </c>
      <c r="D17" s="10" t="s">
        <v>357</v>
      </c>
      <c r="E17" s="5" t="s">
        <v>80</v>
      </c>
      <c r="F17" s="2">
        <v>43941</v>
      </c>
      <c r="G17" s="7" t="s">
        <v>124</v>
      </c>
      <c r="H17" s="5" t="s">
        <v>112</v>
      </c>
      <c r="I17" s="5" t="s">
        <v>109</v>
      </c>
      <c r="J17" s="4">
        <v>1</v>
      </c>
      <c r="K17" s="4" t="s">
        <v>418</v>
      </c>
      <c r="L17" s="9" t="s">
        <v>358</v>
      </c>
      <c r="M17" s="5" t="s">
        <v>312</v>
      </c>
      <c r="N17" s="5" t="s">
        <v>128</v>
      </c>
      <c r="O17" s="5" t="s">
        <v>129</v>
      </c>
      <c r="P17" s="5"/>
    </row>
    <row r="18" spans="1:16" s="11" customFormat="1" ht="60" customHeight="1" x14ac:dyDescent="0.25">
      <c r="A18" s="5" t="s">
        <v>126</v>
      </c>
      <c r="B18" s="5" t="s">
        <v>359</v>
      </c>
      <c r="C18" s="5" t="s">
        <v>360</v>
      </c>
      <c r="D18" s="10" t="s">
        <v>361</v>
      </c>
      <c r="E18" s="5" t="s">
        <v>80</v>
      </c>
      <c r="F18" s="2">
        <v>43874</v>
      </c>
      <c r="G18" s="7" t="s">
        <v>124</v>
      </c>
      <c r="H18" s="5" t="s">
        <v>112</v>
      </c>
      <c r="I18" s="5" t="s">
        <v>109</v>
      </c>
      <c r="J18" s="4">
        <v>1</v>
      </c>
      <c r="K18" s="4" t="s">
        <v>397</v>
      </c>
      <c r="L18" s="9" t="s">
        <v>335</v>
      </c>
      <c r="M18" s="5" t="s">
        <v>128</v>
      </c>
      <c r="N18" s="5" t="s">
        <v>215</v>
      </c>
      <c r="O18" s="5"/>
      <c r="P18" s="5"/>
    </row>
    <row r="19" spans="1:16" s="11" customFormat="1" ht="60" customHeight="1" x14ac:dyDescent="0.25">
      <c r="A19" s="5" t="s">
        <v>308</v>
      </c>
      <c r="B19" s="5" t="s">
        <v>362</v>
      </c>
      <c r="C19" s="5" t="s">
        <v>363</v>
      </c>
      <c r="D19" s="10" t="s">
        <v>364</v>
      </c>
      <c r="E19" s="5" t="s">
        <v>80</v>
      </c>
      <c r="F19" s="2">
        <v>43910</v>
      </c>
      <c r="G19" s="7" t="s">
        <v>124</v>
      </c>
      <c r="H19" s="5" t="s">
        <v>112</v>
      </c>
      <c r="I19" s="5" t="s">
        <v>189</v>
      </c>
      <c r="J19" s="4">
        <v>1</v>
      </c>
      <c r="K19" s="4" t="s">
        <v>418</v>
      </c>
      <c r="L19" s="9" t="s">
        <v>365</v>
      </c>
      <c r="M19" s="5" t="s">
        <v>312</v>
      </c>
      <c r="N19" s="5" t="s">
        <v>215</v>
      </c>
      <c r="O19" s="5"/>
      <c r="P19" s="5"/>
    </row>
    <row r="20" spans="1:16" s="11" customFormat="1" ht="60" customHeight="1" x14ac:dyDescent="0.25">
      <c r="A20" s="5" t="s">
        <v>308</v>
      </c>
      <c r="B20" s="5" t="s">
        <v>366</v>
      </c>
      <c r="C20" s="5" t="s">
        <v>367</v>
      </c>
      <c r="D20" s="10" t="s">
        <v>368</v>
      </c>
      <c r="E20" s="5" t="s">
        <v>80</v>
      </c>
      <c r="F20" s="2" t="s">
        <v>162</v>
      </c>
      <c r="G20" s="7" t="s">
        <v>124</v>
      </c>
      <c r="H20" s="5" t="s">
        <v>112</v>
      </c>
      <c r="I20" s="5" t="s">
        <v>189</v>
      </c>
      <c r="J20" s="4">
        <v>1</v>
      </c>
      <c r="K20" s="4" t="s">
        <v>418</v>
      </c>
      <c r="L20" s="9" t="s">
        <v>162</v>
      </c>
      <c r="M20" s="5" t="s">
        <v>312</v>
      </c>
      <c r="N20" s="5" t="s">
        <v>215</v>
      </c>
      <c r="O20" s="5"/>
      <c r="P20" s="5"/>
    </row>
    <row r="21" spans="1:16" s="11" customFormat="1" ht="60" customHeight="1" x14ac:dyDescent="0.25">
      <c r="A21" s="5" t="s">
        <v>308</v>
      </c>
      <c r="B21" s="5" t="s">
        <v>369</v>
      </c>
      <c r="C21" s="5" t="s">
        <v>370</v>
      </c>
      <c r="D21" s="10" t="s">
        <v>368</v>
      </c>
      <c r="E21" s="5" t="s">
        <v>80</v>
      </c>
      <c r="F21" s="2">
        <v>43881</v>
      </c>
      <c r="G21" s="7" t="s">
        <v>124</v>
      </c>
      <c r="H21" s="5" t="s">
        <v>112</v>
      </c>
      <c r="I21" s="5" t="s">
        <v>189</v>
      </c>
      <c r="J21" s="4">
        <v>1</v>
      </c>
      <c r="K21" s="4" t="s">
        <v>418</v>
      </c>
      <c r="L21" s="9" t="s">
        <v>162</v>
      </c>
      <c r="M21" s="5" t="s">
        <v>162</v>
      </c>
      <c r="N21" s="5" t="s">
        <v>162</v>
      </c>
      <c r="O21" s="5"/>
      <c r="P21" s="5"/>
    </row>
    <row r="22" spans="1:16" s="11" customFormat="1" ht="60" customHeight="1" x14ac:dyDescent="0.25">
      <c r="A22" s="5" t="s">
        <v>308</v>
      </c>
      <c r="B22" s="5" t="s">
        <v>371</v>
      </c>
      <c r="C22" s="5" t="s">
        <v>372</v>
      </c>
      <c r="D22" s="10" t="s">
        <v>368</v>
      </c>
      <c r="E22" s="5" t="s">
        <v>80</v>
      </c>
      <c r="F22" s="2">
        <v>43881</v>
      </c>
      <c r="G22" s="7" t="s">
        <v>124</v>
      </c>
      <c r="H22" s="5" t="s">
        <v>112</v>
      </c>
      <c r="I22" s="5" t="s">
        <v>189</v>
      </c>
      <c r="J22" s="4">
        <v>1</v>
      </c>
      <c r="K22" s="4" t="s">
        <v>418</v>
      </c>
      <c r="L22" s="9" t="s">
        <v>311</v>
      </c>
      <c r="M22" s="5" t="s">
        <v>312</v>
      </c>
      <c r="N22" s="5" t="s">
        <v>215</v>
      </c>
      <c r="O22" s="5"/>
      <c r="P22" s="5"/>
    </row>
    <row r="23" spans="1:16" s="11" customFormat="1" ht="60" customHeight="1" x14ac:dyDescent="0.25">
      <c r="A23" s="5" t="s">
        <v>126</v>
      </c>
      <c r="B23" s="5" t="s">
        <v>61</v>
      </c>
      <c r="C23" s="10" t="s">
        <v>331</v>
      </c>
      <c r="D23" s="10" t="s">
        <v>332</v>
      </c>
      <c r="E23" s="5" t="s">
        <v>80</v>
      </c>
      <c r="F23" s="2">
        <v>44032</v>
      </c>
      <c r="G23" s="7" t="s">
        <v>124</v>
      </c>
      <c r="H23" s="5" t="s">
        <v>82</v>
      </c>
      <c r="I23" s="5" t="s">
        <v>120</v>
      </c>
      <c r="J23" s="4">
        <v>1</v>
      </c>
      <c r="K23" s="4" t="s">
        <v>397</v>
      </c>
      <c r="L23" s="9" t="s">
        <v>333</v>
      </c>
      <c r="M23" s="5" t="s">
        <v>128</v>
      </c>
      <c r="N23" s="5" t="s">
        <v>129</v>
      </c>
      <c r="O23" s="5"/>
      <c r="P23" s="5"/>
    </row>
    <row r="24" spans="1:16" s="11" customFormat="1" ht="60" customHeight="1" x14ac:dyDescent="0.25">
      <c r="A24" s="5" t="s">
        <v>126</v>
      </c>
      <c r="B24" s="5" t="s">
        <v>373</v>
      </c>
      <c r="C24" s="10" t="s">
        <v>374</v>
      </c>
      <c r="D24" s="10" t="s">
        <v>375</v>
      </c>
      <c r="E24" s="5" t="s">
        <v>80</v>
      </c>
      <c r="F24" s="2">
        <v>43980</v>
      </c>
      <c r="G24" s="7" t="s">
        <v>124</v>
      </c>
      <c r="H24" s="5" t="s">
        <v>82</v>
      </c>
      <c r="I24" s="5" t="s">
        <v>109</v>
      </c>
      <c r="J24" s="4">
        <v>1</v>
      </c>
      <c r="K24" s="4" t="s">
        <v>398</v>
      </c>
      <c r="L24" s="9"/>
      <c r="M24" s="5" t="s">
        <v>129</v>
      </c>
      <c r="N24" s="5"/>
      <c r="O24" s="5"/>
      <c r="P24" s="5"/>
    </row>
    <row r="25" spans="1:16" s="11" customFormat="1" ht="60" customHeight="1" x14ac:dyDescent="0.25">
      <c r="A25" s="5" t="s">
        <v>126</v>
      </c>
      <c r="B25" s="5" t="s">
        <v>376</v>
      </c>
      <c r="C25" s="5" t="s">
        <v>377</v>
      </c>
      <c r="D25" s="10" t="s">
        <v>378</v>
      </c>
      <c r="E25" s="5" t="s">
        <v>80</v>
      </c>
      <c r="F25" s="2">
        <v>43889</v>
      </c>
      <c r="G25" s="7" t="s">
        <v>124</v>
      </c>
      <c r="H25" s="5" t="s">
        <v>82</v>
      </c>
      <c r="I25" s="5" t="s">
        <v>109</v>
      </c>
      <c r="J25" s="4">
        <v>1</v>
      </c>
      <c r="K25" s="4" t="s">
        <v>397</v>
      </c>
      <c r="L25" s="9" t="s">
        <v>379</v>
      </c>
      <c r="M25" s="5" t="s">
        <v>215</v>
      </c>
      <c r="N25" s="5" t="s">
        <v>128</v>
      </c>
      <c r="O25" s="5"/>
      <c r="P25" s="5"/>
    </row>
    <row r="26" spans="1:16" s="11" customFormat="1" ht="60" customHeight="1" x14ac:dyDescent="0.25">
      <c r="A26" s="5" t="s">
        <v>126</v>
      </c>
      <c r="B26" s="5" t="s">
        <v>380</v>
      </c>
      <c r="C26" s="5" t="s">
        <v>381</v>
      </c>
      <c r="D26" s="10" t="s">
        <v>382</v>
      </c>
      <c r="E26" s="5" t="s">
        <v>80</v>
      </c>
      <c r="F26" s="2">
        <v>43881</v>
      </c>
      <c r="G26" s="7" t="s">
        <v>124</v>
      </c>
      <c r="H26" s="5" t="s">
        <v>82</v>
      </c>
      <c r="I26" s="5" t="s">
        <v>189</v>
      </c>
      <c r="J26" s="4">
        <v>1</v>
      </c>
      <c r="K26" s="4" t="s">
        <v>397</v>
      </c>
      <c r="L26" s="9" t="s">
        <v>383</v>
      </c>
      <c r="M26" s="5" t="s">
        <v>215</v>
      </c>
      <c r="N26" s="5" t="s">
        <v>128</v>
      </c>
      <c r="O26" s="5"/>
      <c r="P26" s="5"/>
    </row>
    <row r="27" spans="1:16" s="11" customFormat="1" ht="60" customHeight="1" x14ac:dyDescent="0.25">
      <c r="A27" s="5" t="s">
        <v>327</v>
      </c>
      <c r="B27" s="5" t="s">
        <v>384</v>
      </c>
      <c r="C27" s="5" t="s">
        <v>385</v>
      </c>
      <c r="D27" s="10" t="s">
        <v>386</v>
      </c>
      <c r="E27" s="5" t="s">
        <v>80</v>
      </c>
      <c r="F27" s="2">
        <v>43881</v>
      </c>
      <c r="G27" s="7" t="s">
        <v>124</v>
      </c>
      <c r="H27" s="5" t="s">
        <v>100</v>
      </c>
      <c r="I27" s="5" t="s">
        <v>109</v>
      </c>
      <c r="J27" s="4">
        <v>1</v>
      </c>
      <c r="K27" s="4" t="s">
        <v>420</v>
      </c>
      <c r="L27" s="9" t="s">
        <v>387</v>
      </c>
      <c r="M27" s="5" t="s">
        <v>329</v>
      </c>
      <c r="N27" s="5" t="s">
        <v>128</v>
      </c>
      <c r="O27" s="5"/>
      <c r="P27" s="5"/>
    </row>
    <row r="28" spans="1:16" s="11" customFormat="1" ht="60" customHeight="1" x14ac:dyDescent="0.25">
      <c r="A28" s="5" t="s">
        <v>126</v>
      </c>
      <c r="B28" s="5" t="s">
        <v>66</v>
      </c>
      <c r="C28" s="5" t="s">
        <v>338</v>
      </c>
      <c r="D28" s="10" t="s">
        <v>392</v>
      </c>
      <c r="E28" s="5" t="s">
        <v>80</v>
      </c>
      <c r="F28" s="2">
        <v>44043</v>
      </c>
      <c r="G28" s="7" t="s">
        <v>124</v>
      </c>
      <c r="H28" s="5" t="s">
        <v>108</v>
      </c>
      <c r="I28" s="5" t="s">
        <v>163</v>
      </c>
      <c r="J28" s="4">
        <v>1</v>
      </c>
      <c r="K28" s="4" t="s">
        <v>398</v>
      </c>
      <c r="L28" s="9"/>
      <c r="M28" s="5" t="s">
        <v>128</v>
      </c>
      <c r="N28" s="5" t="s">
        <v>129</v>
      </c>
      <c r="O28" s="5"/>
      <c r="P28" s="5"/>
    </row>
    <row r="29" spans="1:16" x14ac:dyDescent="0.25">
      <c r="A29" s="5"/>
      <c r="B29" s="5"/>
      <c r="C29" s="5"/>
      <c r="D29" s="5"/>
      <c r="E29" s="5"/>
      <c r="F29" s="2"/>
      <c r="G29" s="7"/>
      <c r="H29" s="5"/>
      <c r="I29" s="5"/>
      <c r="J29" s="4"/>
      <c r="K29" s="4"/>
      <c r="L29" s="9"/>
      <c r="M29" s="5"/>
      <c r="N29" s="5"/>
      <c r="O29" s="5"/>
      <c r="P29" s="5"/>
    </row>
    <row r="30" spans="1:16" x14ac:dyDescent="0.25">
      <c r="A30" s="5"/>
      <c r="B30" s="5"/>
      <c r="C30" s="5"/>
      <c r="D30" s="5"/>
      <c r="E30" s="5"/>
      <c r="F30" s="2"/>
      <c r="G30" s="7"/>
      <c r="H30" s="5"/>
      <c r="I30" s="5"/>
      <c r="J30" s="4"/>
      <c r="K30" s="4"/>
      <c r="L30" s="9"/>
      <c r="M30" s="5"/>
      <c r="N30" s="5"/>
      <c r="O30" s="5"/>
      <c r="P30" s="5"/>
    </row>
    <row r="31" spans="1:16" x14ac:dyDescent="0.25">
      <c r="A31" s="5"/>
      <c r="B31" s="5"/>
      <c r="C31" s="5"/>
      <c r="D31" s="5"/>
      <c r="E31" s="5"/>
      <c r="F31" s="2"/>
      <c r="G31" s="7"/>
      <c r="H31" s="5"/>
      <c r="I31" s="5"/>
      <c r="J31" s="4"/>
      <c r="K31" s="4"/>
      <c r="L31" s="9"/>
      <c r="M31" s="5"/>
      <c r="N31" s="5"/>
      <c r="O31" s="5"/>
      <c r="P31" s="5"/>
    </row>
    <row r="32" spans="1:16" x14ac:dyDescent="0.25">
      <c r="A32" s="5"/>
      <c r="B32" s="5"/>
      <c r="C32" s="5"/>
      <c r="D32" s="5"/>
      <c r="E32" s="5"/>
      <c r="F32" s="2"/>
      <c r="G32" s="7"/>
      <c r="H32" s="5"/>
      <c r="I32" s="5"/>
      <c r="J32" s="4"/>
      <c r="K32" s="4"/>
      <c r="L32" s="9"/>
      <c r="M32" s="5"/>
      <c r="N32" s="5"/>
      <c r="O32" s="5"/>
      <c r="P32" s="5"/>
    </row>
    <row r="33" spans="1:16" x14ac:dyDescent="0.25">
      <c r="A33" s="5"/>
      <c r="B33" s="5"/>
      <c r="C33" s="5"/>
      <c r="D33" s="5"/>
      <c r="E33" s="5"/>
      <c r="F33" s="2"/>
      <c r="G33" s="7"/>
      <c r="H33" s="5"/>
      <c r="I33" s="5"/>
      <c r="J33" s="4"/>
      <c r="K33" s="4"/>
      <c r="L33" s="9"/>
      <c r="M33" s="5"/>
      <c r="N33" s="5"/>
      <c r="O33" s="5"/>
      <c r="P33" s="5"/>
    </row>
    <row r="34" spans="1:16" x14ac:dyDescent="0.25">
      <c r="A34" s="5"/>
      <c r="B34" s="5"/>
      <c r="C34" s="5"/>
      <c r="D34" s="5"/>
      <c r="E34" s="5"/>
      <c r="F34" s="2"/>
      <c r="G34" s="7"/>
      <c r="H34" s="5"/>
      <c r="I34" s="5"/>
      <c r="J34" s="4"/>
      <c r="K34" s="4"/>
      <c r="L34" s="9"/>
      <c r="M34" s="5"/>
      <c r="N34" s="5"/>
      <c r="O34" s="5"/>
      <c r="P34" s="5"/>
    </row>
    <row r="35" spans="1:16" x14ac:dyDescent="0.25">
      <c r="A35" s="5"/>
      <c r="B35" s="5"/>
      <c r="C35" s="5"/>
      <c r="D35" s="5"/>
      <c r="E35" s="5"/>
      <c r="F35" s="2"/>
      <c r="G35" s="7"/>
      <c r="H35" s="5"/>
      <c r="I35" s="5"/>
      <c r="J35" s="4"/>
      <c r="K35" s="4"/>
      <c r="L35" s="9"/>
      <c r="M35" s="5"/>
      <c r="N35" s="5"/>
      <c r="O35" s="5"/>
      <c r="P35" s="5"/>
    </row>
    <row r="36" spans="1:16" x14ac:dyDescent="0.25">
      <c r="A36" s="5"/>
      <c r="B36" s="5"/>
      <c r="C36" s="5"/>
      <c r="D36" s="5"/>
      <c r="E36" s="5"/>
      <c r="F36" s="2"/>
      <c r="G36" s="7"/>
      <c r="H36" s="5"/>
      <c r="I36" s="5"/>
      <c r="J36" s="4"/>
      <c r="K36" s="4"/>
      <c r="L36" s="9"/>
      <c r="M36" s="5"/>
      <c r="N36" s="5"/>
      <c r="O36" s="5"/>
      <c r="P36" s="5"/>
    </row>
    <row r="37" spans="1:16" x14ac:dyDescent="0.25">
      <c r="A37" s="5"/>
      <c r="B37" s="5"/>
      <c r="C37" s="5"/>
      <c r="D37" s="5"/>
      <c r="E37" s="5"/>
      <c r="F37" s="2"/>
      <c r="G37" s="7"/>
      <c r="H37" s="5"/>
      <c r="I37" s="5"/>
      <c r="J37" s="4"/>
      <c r="K37" s="4"/>
      <c r="L37" s="9"/>
      <c r="M37" s="5"/>
      <c r="N37" s="5"/>
      <c r="O37" s="5"/>
      <c r="P37" s="5"/>
    </row>
    <row r="38" spans="1:16" x14ac:dyDescent="0.25">
      <c r="A38" s="5"/>
      <c r="B38" s="5"/>
      <c r="C38" s="5"/>
      <c r="D38" s="5"/>
      <c r="E38" s="5"/>
      <c r="F38" s="2"/>
      <c r="G38" s="7"/>
      <c r="H38" s="5"/>
      <c r="I38" s="5"/>
      <c r="J38" s="4"/>
      <c r="K38" s="4"/>
      <c r="L38" s="9"/>
      <c r="M38" s="5"/>
      <c r="N38" s="5"/>
      <c r="O38" s="5"/>
      <c r="P38" s="5"/>
    </row>
    <row r="39" spans="1:16" x14ac:dyDescent="0.25">
      <c r="A39" s="5"/>
      <c r="B39" s="5"/>
      <c r="C39" s="5"/>
      <c r="D39" s="5"/>
      <c r="E39" s="5"/>
      <c r="F39" s="2"/>
      <c r="G39" s="7"/>
      <c r="H39" s="5"/>
      <c r="I39" s="5"/>
      <c r="J39" s="4"/>
      <c r="K39" s="4"/>
      <c r="L39" s="9"/>
      <c r="M39" s="5"/>
      <c r="N39" s="5"/>
      <c r="O39" s="5"/>
      <c r="P39" s="5"/>
    </row>
    <row r="40" spans="1:16" x14ac:dyDescent="0.25">
      <c r="A40" s="5"/>
      <c r="B40" s="5"/>
      <c r="C40" s="5"/>
      <c r="D40" s="5"/>
      <c r="E40" s="5"/>
      <c r="F40" s="2"/>
      <c r="G40" s="7"/>
      <c r="H40" s="5"/>
      <c r="I40" s="5"/>
      <c r="J40" s="4"/>
      <c r="K40" s="4"/>
      <c r="L40" s="9"/>
      <c r="M40" s="5"/>
      <c r="N40" s="5"/>
      <c r="O40" s="5"/>
      <c r="P40" s="5"/>
    </row>
    <row r="41" spans="1:16" x14ac:dyDescent="0.25">
      <c r="A41" s="5"/>
      <c r="B41" s="5"/>
      <c r="C41" s="5"/>
      <c r="D41" s="5"/>
      <c r="E41" s="5"/>
      <c r="F41" s="2"/>
      <c r="G41" s="7"/>
      <c r="H41" s="5"/>
      <c r="I41" s="5"/>
      <c r="J41" s="4"/>
      <c r="K41" s="4"/>
      <c r="L41" s="9"/>
      <c r="M41" s="5"/>
      <c r="N41" s="5"/>
      <c r="O41" s="5"/>
      <c r="P41" s="5"/>
    </row>
    <row r="42" spans="1:16" x14ac:dyDescent="0.25">
      <c r="A42" s="5"/>
      <c r="B42" s="5"/>
      <c r="C42" s="5"/>
      <c r="D42" s="5"/>
      <c r="E42" s="5"/>
      <c r="F42" s="2"/>
      <c r="G42" s="7"/>
      <c r="H42" s="5"/>
      <c r="I42" s="5"/>
      <c r="J42" s="4"/>
      <c r="K42" s="4"/>
      <c r="L42" s="9"/>
      <c r="M42" s="5"/>
      <c r="N42" s="5"/>
      <c r="O42" s="5"/>
      <c r="P42" s="5"/>
    </row>
    <row r="43" spans="1:16" x14ac:dyDescent="0.25">
      <c r="A43" s="5"/>
      <c r="B43" s="5"/>
      <c r="C43" s="5"/>
      <c r="D43" s="5"/>
      <c r="E43" s="5"/>
      <c r="F43" s="2"/>
      <c r="G43" s="7"/>
      <c r="H43" s="5"/>
      <c r="I43" s="5"/>
      <c r="J43" s="4"/>
      <c r="K43" s="4"/>
      <c r="L43" s="9"/>
      <c r="M43" s="5"/>
      <c r="N43" s="5"/>
      <c r="O43" s="5"/>
      <c r="P43" s="5"/>
    </row>
    <row r="44" spans="1:16" x14ac:dyDescent="0.25">
      <c r="A44" s="5"/>
      <c r="B44" s="5"/>
      <c r="C44" s="5"/>
      <c r="D44" s="5"/>
      <c r="E44" s="5"/>
      <c r="F44" s="2"/>
      <c r="G44" s="7"/>
      <c r="H44" s="5"/>
      <c r="I44" s="5"/>
      <c r="J44" s="4"/>
      <c r="K44" s="4"/>
      <c r="L44" s="9"/>
      <c r="M44" s="5"/>
      <c r="N44" s="5"/>
      <c r="O44" s="5"/>
      <c r="P44" s="5"/>
    </row>
    <row r="45" spans="1:16" x14ac:dyDescent="0.25">
      <c r="A45" s="5"/>
      <c r="B45" s="5"/>
      <c r="C45" s="5"/>
      <c r="D45" s="5"/>
      <c r="E45" s="5"/>
      <c r="F45" s="2"/>
      <c r="G45" s="7"/>
      <c r="H45" s="5"/>
      <c r="I45" s="5"/>
      <c r="J45" s="4"/>
      <c r="K45" s="4"/>
      <c r="L45" s="9"/>
      <c r="M45" s="5"/>
      <c r="N45" s="5"/>
      <c r="O45" s="5"/>
      <c r="P45" s="5"/>
    </row>
    <row r="46" spans="1:16" x14ac:dyDescent="0.25">
      <c r="A46" s="5"/>
      <c r="B46" s="5"/>
      <c r="C46" s="5"/>
      <c r="D46" s="5"/>
      <c r="E46" s="5"/>
      <c r="F46" s="2"/>
      <c r="G46" s="7"/>
      <c r="H46" s="5"/>
      <c r="I46" s="5"/>
      <c r="J46" s="4"/>
      <c r="K46" s="4"/>
      <c r="L46" s="9"/>
      <c r="M46" s="5"/>
      <c r="N46" s="5"/>
      <c r="O46" s="5"/>
      <c r="P46" s="5"/>
    </row>
    <row r="47" spans="1:16" x14ac:dyDescent="0.25">
      <c r="A47" s="5"/>
      <c r="B47" s="5"/>
      <c r="C47" s="5"/>
      <c r="D47" s="5"/>
      <c r="E47" s="5"/>
      <c r="F47" s="2"/>
      <c r="G47" s="7"/>
      <c r="H47" s="5"/>
      <c r="I47" s="5"/>
      <c r="J47" s="4"/>
      <c r="K47" s="4"/>
      <c r="L47" s="9"/>
      <c r="M47" s="5"/>
      <c r="N47" s="5"/>
      <c r="O47" s="5"/>
      <c r="P47" s="5"/>
    </row>
    <row r="48" spans="1:16" x14ac:dyDescent="0.25">
      <c r="A48" s="5"/>
      <c r="B48" s="5"/>
      <c r="C48" s="5"/>
      <c r="D48" s="5"/>
      <c r="E48" s="5"/>
      <c r="F48" s="2"/>
      <c r="G48" s="7"/>
      <c r="H48" s="5"/>
      <c r="I48" s="5"/>
      <c r="J48" s="4"/>
      <c r="K48" s="4"/>
      <c r="L48" s="9"/>
      <c r="M48" s="5"/>
      <c r="N48" s="5"/>
      <c r="O48" s="5"/>
      <c r="P48" s="5"/>
    </row>
    <row r="49" spans="1:16" x14ac:dyDescent="0.25">
      <c r="A49" s="5"/>
      <c r="B49" s="5"/>
      <c r="C49" s="5"/>
      <c r="D49" s="5"/>
      <c r="E49" s="5"/>
      <c r="F49" s="2"/>
      <c r="G49" s="7"/>
      <c r="H49" s="5"/>
      <c r="I49" s="5"/>
      <c r="J49" s="4"/>
      <c r="K49" s="4"/>
      <c r="L49" s="9"/>
      <c r="M49" s="5"/>
      <c r="N49" s="5"/>
      <c r="O49" s="5"/>
      <c r="P49" s="5"/>
    </row>
    <row r="50" spans="1:16" x14ac:dyDescent="0.25">
      <c r="A50" s="5"/>
      <c r="B50" s="5"/>
      <c r="C50" s="5"/>
      <c r="D50" s="5"/>
      <c r="E50" s="5"/>
      <c r="F50" s="2"/>
      <c r="G50" s="7"/>
      <c r="H50" s="5"/>
      <c r="I50" s="5"/>
      <c r="J50" s="4"/>
      <c r="K50" s="4"/>
      <c r="L50" s="9"/>
      <c r="M50" s="5"/>
      <c r="N50" s="5"/>
      <c r="O50" s="5"/>
      <c r="P50" s="5"/>
    </row>
    <row r="51" spans="1:16" x14ac:dyDescent="0.25">
      <c r="A51" s="5"/>
      <c r="B51" s="5"/>
      <c r="C51" s="5"/>
      <c r="D51" s="5"/>
      <c r="E51" s="5"/>
      <c r="F51" s="2"/>
      <c r="G51" s="7"/>
      <c r="H51" s="5"/>
      <c r="I51" s="5"/>
      <c r="J51" s="4"/>
      <c r="K51" s="4"/>
      <c r="L51" s="9"/>
      <c r="M51" s="5"/>
      <c r="N51" s="5"/>
      <c r="O51" s="5"/>
      <c r="P51" s="5"/>
    </row>
    <row r="52" spans="1:16" x14ac:dyDescent="0.25">
      <c r="A52" s="5"/>
      <c r="B52" s="5"/>
      <c r="C52" s="5"/>
      <c r="D52" s="5"/>
      <c r="E52" s="5"/>
      <c r="F52" s="2"/>
      <c r="G52" s="7"/>
      <c r="H52" s="5"/>
      <c r="I52" s="5"/>
      <c r="J52" s="4"/>
      <c r="K52" s="4"/>
      <c r="L52" s="9"/>
      <c r="M52" s="5"/>
      <c r="N52" s="5"/>
      <c r="O52" s="5"/>
      <c r="P52" s="5"/>
    </row>
    <row r="53" spans="1:16" x14ac:dyDescent="0.25">
      <c r="A53" s="5"/>
      <c r="B53" s="5"/>
      <c r="C53" s="5"/>
      <c r="D53" s="5"/>
      <c r="E53" s="5"/>
      <c r="F53" s="2"/>
      <c r="G53" s="7"/>
      <c r="H53" s="5"/>
      <c r="I53" s="5"/>
      <c r="J53" s="4"/>
      <c r="K53" s="4"/>
      <c r="L53" s="9"/>
      <c r="M53" s="5"/>
      <c r="N53" s="5"/>
      <c r="O53" s="5"/>
      <c r="P53" s="5"/>
    </row>
    <row r="54" spans="1:16" x14ac:dyDescent="0.25">
      <c r="A54" s="5"/>
      <c r="B54" s="5"/>
      <c r="C54" s="5"/>
      <c r="D54" s="5"/>
      <c r="E54" s="5"/>
      <c r="F54" s="2"/>
      <c r="G54" s="7"/>
      <c r="H54" s="5"/>
      <c r="I54" s="5"/>
      <c r="J54" s="4"/>
      <c r="K54" s="4"/>
      <c r="L54" s="9"/>
      <c r="M54" s="5"/>
      <c r="N54" s="5"/>
      <c r="O54" s="5"/>
      <c r="P54" s="5"/>
    </row>
    <row r="55" spans="1:16" x14ac:dyDescent="0.25">
      <c r="A55" s="5"/>
      <c r="B55" s="5"/>
      <c r="C55" s="5"/>
      <c r="D55" s="5"/>
      <c r="E55" s="5"/>
      <c r="F55" s="2"/>
      <c r="G55" s="7"/>
      <c r="H55" s="5"/>
      <c r="I55" s="5"/>
      <c r="J55" s="4"/>
      <c r="K55" s="4"/>
      <c r="L55" s="9"/>
      <c r="M55" s="5"/>
      <c r="N55" s="5"/>
      <c r="O55" s="5"/>
      <c r="P55" s="5"/>
    </row>
    <row r="56" spans="1:16" x14ac:dyDescent="0.25">
      <c r="A56" s="5"/>
      <c r="B56" s="5"/>
      <c r="C56" s="5"/>
      <c r="D56" s="5"/>
      <c r="E56" s="5"/>
      <c r="F56" s="2"/>
      <c r="G56" s="7"/>
      <c r="H56" s="5"/>
      <c r="I56" s="5"/>
      <c r="J56" s="4"/>
      <c r="K56" s="4"/>
      <c r="L56" s="9"/>
      <c r="M56" s="5"/>
      <c r="N56" s="5"/>
      <c r="O56" s="5"/>
      <c r="P56" s="5"/>
    </row>
    <row r="57" spans="1:16" x14ac:dyDescent="0.25">
      <c r="A57" s="5"/>
      <c r="B57" s="5"/>
      <c r="C57" s="5"/>
      <c r="D57" s="5"/>
      <c r="E57" s="5"/>
      <c r="F57" s="2"/>
      <c r="G57" s="7"/>
      <c r="H57" s="5"/>
      <c r="I57" s="5"/>
      <c r="J57" s="4"/>
      <c r="K57" s="4"/>
      <c r="L57" s="9"/>
      <c r="M57" s="5"/>
      <c r="N57" s="5"/>
      <c r="O57" s="5"/>
      <c r="P57" s="5"/>
    </row>
    <row r="58" spans="1:16" x14ac:dyDescent="0.25">
      <c r="A58" s="5"/>
      <c r="B58" s="5"/>
      <c r="C58" s="5"/>
      <c r="D58" s="5"/>
      <c r="E58" s="5"/>
      <c r="F58" s="2"/>
      <c r="G58" s="7"/>
      <c r="H58" s="5"/>
      <c r="I58" s="5"/>
      <c r="J58" s="4"/>
      <c r="K58" s="4"/>
      <c r="L58" s="9"/>
      <c r="M58" s="5"/>
      <c r="N58" s="5"/>
      <c r="O58" s="5"/>
      <c r="P58" s="5"/>
    </row>
    <row r="59" spans="1:16" x14ac:dyDescent="0.25">
      <c r="A59" s="5"/>
      <c r="B59" s="5"/>
      <c r="C59" s="5"/>
      <c r="D59" s="5"/>
      <c r="E59" s="5"/>
      <c r="F59" s="2"/>
      <c r="G59" s="7"/>
      <c r="H59" s="5"/>
      <c r="I59" s="5"/>
      <c r="J59" s="4"/>
      <c r="K59" s="4"/>
      <c r="L59" s="9"/>
      <c r="M59" s="5"/>
      <c r="N59" s="5"/>
      <c r="O59" s="5"/>
      <c r="P59" s="5"/>
    </row>
    <row r="60" spans="1:16" x14ac:dyDescent="0.25">
      <c r="A60" s="5"/>
      <c r="B60" s="5"/>
      <c r="C60" s="5"/>
      <c r="D60" s="5"/>
      <c r="E60" s="5"/>
      <c r="F60" s="2"/>
      <c r="G60" s="7"/>
      <c r="H60" s="5"/>
      <c r="I60" s="5"/>
      <c r="J60" s="4"/>
      <c r="K60" s="4"/>
      <c r="L60" s="9"/>
      <c r="M60" s="5"/>
      <c r="N60" s="5"/>
      <c r="O60" s="5"/>
      <c r="P60" s="5"/>
    </row>
    <row r="61" spans="1:16" x14ac:dyDescent="0.25">
      <c r="A61" s="5"/>
      <c r="B61" s="5"/>
      <c r="C61" s="5"/>
      <c r="D61" s="5"/>
      <c r="E61" s="5"/>
      <c r="F61" s="2"/>
      <c r="G61" s="7"/>
      <c r="H61" s="5"/>
      <c r="I61" s="5"/>
      <c r="J61" s="4"/>
      <c r="K61" s="4"/>
      <c r="L61" s="9"/>
      <c r="M61" s="5"/>
      <c r="N61" s="5"/>
      <c r="O61" s="5"/>
      <c r="P61" s="5"/>
    </row>
    <row r="62" spans="1:16" x14ac:dyDescent="0.25">
      <c r="A62" s="5"/>
      <c r="B62" s="5"/>
      <c r="C62" s="5"/>
      <c r="D62" s="5"/>
      <c r="E62" s="5"/>
      <c r="F62" s="2"/>
      <c r="G62" s="7"/>
      <c r="H62" s="5"/>
      <c r="I62" s="5"/>
      <c r="J62" s="4"/>
      <c r="K62" s="4"/>
      <c r="L62" s="9"/>
      <c r="M62" s="5"/>
      <c r="N62" s="5"/>
      <c r="O62" s="5"/>
      <c r="P62" s="5"/>
    </row>
    <row r="63" spans="1:16" x14ac:dyDescent="0.25">
      <c r="A63" s="5"/>
      <c r="B63" s="5"/>
      <c r="C63" s="5"/>
      <c r="D63" s="5"/>
      <c r="E63" s="5"/>
      <c r="F63" s="2"/>
      <c r="G63" s="7"/>
      <c r="H63" s="5"/>
      <c r="I63" s="5"/>
      <c r="J63" s="4"/>
      <c r="K63" s="4"/>
      <c r="L63" s="9"/>
      <c r="M63" s="5"/>
      <c r="N63" s="5"/>
      <c r="O63" s="5"/>
      <c r="P63" s="5"/>
    </row>
    <row r="64" spans="1:16" x14ac:dyDescent="0.25">
      <c r="A64" s="5"/>
      <c r="B64" s="5"/>
      <c r="C64" s="5"/>
      <c r="D64" s="5"/>
      <c r="E64" s="5"/>
      <c r="F64" s="2"/>
      <c r="G64" s="7"/>
      <c r="H64" s="5"/>
      <c r="I64" s="5"/>
      <c r="J64" s="4"/>
      <c r="K64" s="4"/>
      <c r="L64" s="9"/>
      <c r="M64" s="5"/>
      <c r="N64" s="5"/>
      <c r="O64" s="5"/>
      <c r="P64" s="5"/>
    </row>
    <row r="65" spans="1:16" x14ac:dyDescent="0.25">
      <c r="A65" s="5"/>
      <c r="B65" s="5"/>
      <c r="C65" s="5"/>
      <c r="D65" s="5"/>
      <c r="E65" s="5"/>
      <c r="F65" s="2"/>
      <c r="G65" s="7"/>
      <c r="H65" s="5"/>
      <c r="I65" s="5"/>
      <c r="J65" s="4"/>
      <c r="K65" s="4"/>
      <c r="L65" s="9"/>
      <c r="M65" s="5"/>
      <c r="N65" s="5"/>
      <c r="O65" s="5"/>
      <c r="P65" s="5"/>
    </row>
    <row r="66" spans="1:16" x14ac:dyDescent="0.25">
      <c r="A66" s="5"/>
      <c r="B66" s="5"/>
      <c r="C66" s="5"/>
      <c r="D66" s="5"/>
      <c r="E66" s="5"/>
      <c r="F66" s="2"/>
      <c r="G66" s="7"/>
      <c r="H66" s="5"/>
      <c r="I66" s="5"/>
      <c r="J66" s="4"/>
      <c r="K66" s="4"/>
      <c r="L66" s="9"/>
      <c r="M66" s="5"/>
      <c r="N66" s="5"/>
      <c r="O66" s="5"/>
      <c r="P66" s="5"/>
    </row>
  </sheetData>
  <autoFilter ref="A1:P1" xr:uid="{00000000-0009-0000-0000-000002000000}"/>
  <sortState xmlns:xlrd2="http://schemas.microsoft.com/office/spreadsheetml/2017/richdata2" ref="A2:P28">
    <sortCondition ref="E2:E28"/>
    <sortCondition ref="G2:G28"/>
    <sortCondition ref="H2:H28"/>
    <sortCondition descending="1" ref="J2:J28"/>
  </sortState>
  <conditionalFormatting sqref="A5 A2:P2 A3:F4 H3:P4 A6:F8 H6:P8 G3:G14 A9:P66">
    <cfRule type="expression" dxfId="9" priority="21">
      <formula>$E2="5. Canceled"</formula>
    </cfRule>
    <cfRule type="expression" dxfId="8" priority="22">
      <formula>$E2="4. Completed"</formula>
    </cfRule>
    <cfRule type="expression" dxfId="7" priority="23">
      <formula>$E2="3. Not Started"</formula>
    </cfRule>
    <cfRule type="expression" dxfId="6" priority="24">
      <formula>$E2="2. On Hold"</formula>
    </cfRule>
    <cfRule type="expression" dxfId="5" priority="25">
      <formula>$E2="1. In Progress"</formula>
    </cfRule>
  </conditionalFormatting>
  <conditionalFormatting sqref="B5:F5 H5:P5">
    <cfRule type="expression" dxfId="4" priority="16">
      <formula>$E5="5. Canceled"</formula>
    </cfRule>
    <cfRule type="expression" dxfId="3" priority="17">
      <formula>$E5="4. Completed"</formula>
    </cfRule>
    <cfRule type="expression" dxfId="2" priority="18">
      <formula>$E5="3. Not Started"</formula>
    </cfRule>
    <cfRule type="expression" dxfId="1" priority="19">
      <formula>$E5="2. On Hold"</formula>
    </cfRule>
    <cfRule type="expression" dxfId="0" priority="20">
      <formula>$E5="1. In Progress"</formula>
    </cfRule>
  </conditionalFormatting>
  <printOptions horizontalCentered="1" verticalCentered="1"/>
  <pageMargins left="0.1" right="0.1" top="0.2" bottom="0.2" header="0.05" footer="0.05"/>
  <pageSetup paperSize="5" scale="61" orientation="landscape" horizontalDpi="4294967295" verticalDpi="4294967295" r:id="rId1"/>
  <headerFooter>
    <oddHeader>&amp;L&amp;"Gill Sans MT,Bold"&amp;20ERP Projects (updated &amp;D)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Codes!$C$1:$C$5</xm:f>
          </x14:formula1>
          <xm:sqref>G2:G66</xm:sqref>
        </x14:dataValidation>
        <x14:dataValidation type="list" allowBlank="1" showInputMessage="1" showErrorMessage="1" xr:uid="{00000000-0002-0000-0200-000001000000}">
          <x14:formula1>
            <xm:f>Codes!$B$1:$B$8</xm:f>
          </x14:formula1>
          <xm:sqref>I2:I66</xm:sqref>
        </x14:dataValidation>
        <x14:dataValidation type="list" allowBlank="1" showInputMessage="1" showErrorMessage="1" xr:uid="{00000000-0002-0000-0200-000002000000}">
          <x14:formula1>
            <xm:f>Codes!$A$1:$A$5</xm:f>
          </x14:formula1>
          <xm:sqref>E2:E66</xm:sqref>
        </x14:dataValidation>
        <x14:dataValidation type="list" allowBlank="1" showInputMessage="1" showErrorMessage="1" xr:uid="{00000000-0002-0000-0200-000003000000}">
          <x14:formula1>
            <xm:f>Codes!$D$1:$D$5</xm:f>
          </x14:formula1>
          <xm:sqref>H2:H66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workbookViewId="0">
      <selection activeCell="C6" sqref="C6"/>
    </sheetView>
  </sheetViews>
  <sheetFormatPr defaultRowHeight="15" x14ac:dyDescent="0.25"/>
  <cols>
    <col min="1" max="1" width="14.28515625" customWidth="1"/>
    <col min="2" max="2" width="13.28515625" customWidth="1"/>
    <col min="3" max="3" width="15" customWidth="1"/>
    <col min="4" max="4" width="17.5703125" customWidth="1"/>
  </cols>
  <sheetData>
    <row r="1" spans="1:4" x14ac:dyDescent="0.25">
      <c r="A1" t="s">
        <v>89</v>
      </c>
      <c r="B1" t="s">
        <v>94</v>
      </c>
      <c r="C1" t="s">
        <v>81</v>
      </c>
      <c r="D1" t="s">
        <v>112</v>
      </c>
    </row>
    <row r="2" spans="1:4" x14ac:dyDescent="0.25">
      <c r="A2" t="s">
        <v>148</v>
      </c>
      <c r="B2" t="s">
        <v>120</v>
      </c>
      <c r="C2" t="s">
        <v>111</v>
      </c>
      <c r="D2" t="s">
        <v>82</v>
      </c>
    </row>
    <row r="3" spans="1:4" x14ac:dyDescent="0.25">
      <c r="A3" t="s">
        <v>173</v>
      </c>
      <c r="B3" t="s">
        <v>83</v>
      </c>
      <c r="C3" t="s">
        <v>124</v>
      </c>
      <c r="D3" t="s">
        <v>100</v>
      </c>
    </row>
    <row r="4" spans="1:4" x14ac:dyDescent="0.25">
      <c r="A4" t="s">
        <v>80</v>
      </c>
      <c r="B4" t="s">
        <v>90</v>
      </c>
      <c r="C4" t="s">
        <v>149</v>
      </c>
      <c r="D4" t="s">
        <v>108</v>
      </c>
    </row>
    <row r="5" spans="1:4" x14ac:dyDescent="0.25">
      <c r="A5" t="s">
        <v>389</v>
      </c>
      <c r="B5" t="s">
        <v>189</v>
      </c>
      <c r="C5" t="s">
        <v>153</v>
      </c>
      <c r="D5" t="s">
        <v>181</v>
      </c>
    </row>
    <row r="6" spans="1:4" x14ac:dyDescent="0.25">
      <c r="B6" t="s">
        <v>109</v>
      </c>
    </row>
    <row r="7" spans="1:4" x14ac:dyDescent="0.25">
      <c r="B7" t="s">
        <v>163</v>
      </c>
    </row>
    <row r="8" spans="1:4" x14ac:dyDescent="0.25">
      <c r="B8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6D4EE46A161B48B83F12E5DF92041E" ma:contentTypeVersion="7" ma:contentTypeDescription="Create a new document." ma:contentTypeScope="" ma:versionID="0ef2e9df6f469dcce33f236ccae0479f">
  <xsd:schema xmlns:xsd="http://www.w3.org/2001/XMLSchema" xmlns:xs="http://www.w3.org/2001/XMLSchema" xmlns:p="http://schemas.microsoft.com/office/2006/metadata/properties" xmlns:ns3="fee03852-59e5-45c9-9852-6a9706e0065e" xmlns:ns4="1c0cc366-f34c-46c3-88d8-c433f1d19111" targetNamespace="http://schemas.microsoft.com/office/2006/metadata/properties" ma:root="true" ma:fieldsID="6de267d1927b89c22a524ba3d171c930" ns3:_="" ns4:_="">
    <xsd:import namespace="fee03852-59e5-45c9-9852-6a9706e0065e"/>
    <xsd:import namespace="1c0cc366-f34c-46c3-88d8-c433f1d1911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03852-59e5-45c9-9852-6a9706e006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cc366-f34c-46c3-88d8-c433f1d19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D35B2B-81CD-492F-8B5B-A79B9C144B45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1c0cc366-f34c-46c3-88d8-c433f1d19111"/>
    <ds:schemaRef ds:uri="fee03852-59e5-45c9-9852-6a9706e0065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15396A-7308-4A87-9535-D8B52ED18E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BF1B72-60E0-428A-9304-577FC96F68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e03852-59e5-45c9-9852-6a9706e0065e"/>
    <ds:schemaRef ds:uri="1c0cc366-f34c-46c3-88d8-c433f1d191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Cabinet List</vt:lpstr>
      <vt:lpstr>ERP Full List</vt:lpstr>
      <vt:lpstr>Infrastructure List</vt:lpstr>
      <vt:lpstr>Codes</vt:lpstr>
      <vt:lpstr>'Cabinet List'!Print_Titles</vt:lpstr>
    </vt:vector>
  </TitlesOfParts>
  <Manager/>
  <Company>GCCCD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Tarman</dc:creator>
  <cp:keywords/>
  <dc:description/>
  <cp:lastModifiedBy>mcarr</cp:lastModifiedBy>
  <cp:revision/>
  <dcterms:created xsi:type="dcterms:W3CDTF">2019-04-16T23:06:51Z</dcterms:created>
  <dcterms:modified xsi:type="dcterms:W3CDTF">2020-10-14T16:56:39Z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0x010100C86D4EE46A161B48B83F12E5DF92041E</vt:lpwstr>
  </property>
</Properties>
</file>